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LICITAÇÕES 2020\PASTA - TOMADAS DE PREÇOS\013 - TOMADA DE PREÇOS_013_20_PROCESSO_5010_2020 REFORMA E ADEQUAÇÃO DE COBERTURA DA UPA\"/>
    </mc:Choice>
  </mc:AlternateContent>
  <bookViews>
    <workbookView xWindow="0" yWindow="0" windowWidth="28800" windowHeight="12345" tabRatio="596" activeTab="6"/>
  </bookViews>
  <sheets>
    <sheet name="Planilha Orçamentaria" sheetId="1" r:id="rId1"/>
    <sheet name="COMP." sheetId="11" r:id="rId2"/>
    <sheet name="BDI SERV DES" sheetId="4" r:id="rId3"/>
    <sheet name="BDI INS DES" sheetId="9" state="hidden" r:id="rId4"/>
    <sheet name="CPU´S" sheetId="5" state="hidden" r:id="rId5"/>
    <sheet name="CPU 01" sheetId="6" state="hidden" r:id="rId6"/>
    <sheet name="CRON FF" sheetId="10" r:id="rId7"/>
    <sheet name="MEMÓRIA" sheetId="3" state="hidden" r:id="rId8"/>
  </sheets>
  <externalReferences>
    <externalReference r:id="rId9"/>
    <externalReference r:id="rId10"/>
    <externalReference r:id="rId11"/>
  </externalReferences>
  <definedNames>
    <definedName name="_xlnm.Print_Area" localSheetId="2">'BDI SERV DES'!$A$1:$I$54</definedName>
    <definedName name="_xlnm.Print_Area" localSheetId="1">COMP.!$A$1:$H$63</definedName>
    <definedName name="_xlnm.Print_Area" localSheetId="4">CPU´S!$A$1:$H$127</definedName>
    <definedName name="_xlnm.Print_Area" localSheetId="6">'CRON FF'!$A$1:$I$21</definedName>
    <definedName name="_xlnm.Print_Area" localSheetId="7">MEMÓRIA!$A$1:$Q$60</definedName>
    <definedName name="_xlnm.Print_Area" localSheetId="0">'Planilha Orçamentaria'!$A$1:$I$68</definedName>
    <definedName name="_xlnm.Print_Titles" localSheetId="4">CPU´S!$1:$6</definedName>
    <definedName name="_xlnm.Print_Titles" localSheetId="0">'Planilha Orçamentaria'!$1:$10</definedName>
  </definedNames>
  <calcPr calcId="162913"/>
</workbook>
</file>

<file path=xl/calcChain.xml><?xml version="1.0" encoding="utf-8"?>
<calcChain xmlns="http://schemas.openxmlformats.org/spreadsheetml/2006/main">
  <c r="B3" i="11" l="1"/>
  <c r="F30" i="1"/>
  <c r="F23" i="1"/>
  <c r="F39" i="1" l="1"/>
  <c r="F42" i="1" l="1"/>
  <c r="F41" i="1"/>
  <c r="F40" i="1"/>
  <c r="F35" i="1"/>
  <c r="K35" i="1"/>
  <c r="F22" i="1"/>
  <c r="F18" i="1"/>
  <c r="F24" i="1"/>
  <c r="F21" i="1"/>
  <c r="F19" i="1"/>
  <c r="F32" i="1"/>
  <c r="F38" i="1" l="1"/>
  <c r="F37" i="1"/>
  <c r="F66" i="1"/>
  <c r="J32" i="1"/>
  <c r="F13" i="1"/>
  <c r="F59" i="1" l="1"/>
  <c r="F58" i="1"/>
  <c r="F57" i="1"/>
  <c r="F56" i="1"/>
  <c r="F53" i="1"/>
  <c r="F52" i="1"/>
  <c r="F12" i="1"/>
  <c r="B17" i="10" l="1"/>
  <c r="B15" i="10"/>
  <c r="B13" i="10"/>
  <c r="F49" i="1" l="1"/>
  <c r="F50" i="1" s="1"/>
  <c r="F48" i="1"/>
  <c r="F25" i="1"/>
  <c r="H62" i="11" l="1"/>
  <c r="H58" i="11"/>
  <c r="H57" i="11"/>
  <c r="H51" i="11"/>
  <c r="H47" i="11"/>
  <c r="H46" i="11"/>
  <c r="H63" i="11" l="1"/>
  <c r="H52" i="11"/>
  <c r="G52" i="1" s="1"/>
  <c r="O9" i="1" l="1"/>
  <c r="H40" i="11" l="1"/>
  <c r="H38" i="11"/>
  <c r="H37" i="11"/>
  <c r="H36" i="11"/>
  <c r="H35" i="11"/>
  <c r="H34" i="11"/>
  <c r="H33" i="11"/>
  <c r="H31" i="11"/>
  <c r="H25" i="11"/>
  <c r="H23" i="11"/>
  <c r="H22" i="11"/>
  <c r="H21" i="11"/>
  <c r="H18" i="11"/>
  <c r="H17" i="11"/>
  <c r="H16" i="11"/>
  <c r="H15" i="11"/>
  <c r="H13" i="11"/>
  <c r="H11" i="11"/>
  <c r="H10" i="11"/>
  <c r="A1" i="11"/>
  <c r="H19" i="11" l="1"/>
  <c r="G12" i="1" s="1"/>
  <c r="H26" i="11"/>
  <c r="H41" i="11"/>
  <c r="B6" i="5" l="1"/>
  <c r="H126" i="5" l="1"/>
  <c r="H122" i="5"/>
  <c r="H121" i="5"/>
  <c r="H127" i="5" s="1"/>
  <c r="H115" i="5"/>
  <c r="H111" i="5"/>
  <c r="H110" i="5"/>
  <c r="B11" i="10"/>
  <c r="A6" i="10"/>
  <c r="B5" i="10"/>
  <c r="B4" i="10"/>
  <c r="B3" i="10"/>
  <c r="A5" i="10"/>
  <c r="A4" i="10"/>
  <c r="A3" i="10"/>
  <c r="A1" i="10"/>
  <c r="H116" i="5" l="1"/>
  <c r="H103" i="5"/>
  <c r="H104" i="5"/>
  <c r="H102" i="5"/>
  <c r="H98" i="5"/>
  <c r="H97" i="5"/>
  <c r="H105" i="5" l="1"/>
  <c r="J53" i="1"/>
  <c r="H91" i="5"/>
  <c r="H89" i="5"/>
  <c r="H92" i="5" l="1"/>
  <c r="F80" i="5" l="1"/>
  <c r="H80" i="5" s="1"/>
  <c r="F79" i="5"/>
  <c r="H79" i="5" s="1"/>
  <c r="H84" i="5" l="1"/>
  <c r="F69" i="5"/>
  <c r="H69" i="5" s="1"/>
  <c r="F70" i="5"/>
  <c r="H70" i="5" s="1"/>
  <c r="H74" i="5" l="1"/>
  <c r="H62" i="5" l="1"/>
  <c r="H61" i="5"/>
  <c r="H63" i="5"/>
  <c r="H57" i="5"/>
  <c r="H56" i="5"/>
  <c r="H64" i="5" l="1"/>
  <c r="H47" i="5" l="1"/>
  <c r="G47" i="5"/>
  <c r="H43" i="5"/>
  <c r="H42" i="5"/>
  <c r="H34" i="5"/>
  <c r="H33" i="5"/>
  <c r="H32" i="5"/>
  <c r="H27" i="5"/>
  <c r="H25" i="5"/>
  <c r="H20" i="5"/>
  <c r="H18" i="5"/>
  <c r="H13" i="5"/>
  <c r="H11" i="5"/>
  <c r="H10" i="5"/>
  <c r="H28" i="5" l="1"/>
  <c r="H51" i="5"/>
  <c r="H38" i="5"/>
  <c r="H21" i="5"/>
  <c r="H14" i="5"/>
  <c r="J11" i="6" l="1"/>
  <c r="I21" i="9"/>
  <c r="I14" i="9" s="1"/>
  <c r="B5" i="9"/>
  <c r="B4" i="9"/>
  <c r="B3" i="9"/>
  <c r="I23" i="9" l="1"/>
  <c r="I4" i="9" s="1"/>
  <c r="F44" i="3" l="1"/>
  <c r="F43" i="3"/>
  <c r="F42" i="3"/>
  <c r="D9" i="3"/>
  <c r="B5" i="5" l="1"/>
  <c r="B4" i="5"/>
  <c r="B3" i="5"/>
  <c r="A1" i="5"/>
  <c r="B6" i="6"/>
  <c r="B5" i="6"/>
  <c r="B4" i="6"/>
  <c r="B3" i="6"/>
  <c r="J12" i="6"/>
  <c r="J10" i="6"/>
  <c r="J13" i="6" s="1"/>
  <c r="A1" i="6"/>
  <c r="B5" i="4"/>
  <c r="B4" i="4"/>
  <c r="B3" i="4"/>
  <c r="I21" i="4" l="1"/>
  <c r="I14" i="4" s="1"/>
  <c r="I23" i="4" l="1"/>
  <c r="I4" i="4" s="1"/>
  <c r="G4" i="11" s="1"/>
  <c r="F59" i="3"/>
  <c r="E87" i="3"/>
  <c r="E83" i="3"/>
  <c r="F74" i="3"/>
  <c r="B80" i="3"/>
  <c r="E80" i="3" s="1"/>
  <c r="E79" i="3"/>
  <c r="F73" i="3"/>
  <c r="F72" i="3"/>
  <c r="F71" i="3"/>
  <c r="K10" i="1" l="1"/>
  <c r="I4" i="6"/>
  <c r="G4" i="5"/>
  <c r="F49" i="3"/>
  <c r="F75" i="3"/>
  <c r="H41" i="1" l="1"/>
  <c r="I41" i="1" s="1"/>
  <c r="H42" i="1"/>
  <c r="I42" i="1" s="1"/>
  <c r="H40" i="1"/>
  <c r="I40" i="1" s="1"/>
  <c r="H30" i="1"/>
  <c r="I30" i="1" s="1"/>
  <c r="H34" i="1"/>
  <c r="I34" i="1" s="1"/>
  <c r="H36" i="1"/>
  <c r="I36" i="1" s="1"/>
  <c r="H35" i="1"/>
  <c r="I35" i="1" s="1"/>
  <c r="H39" i="1"/>
  <c r="I39" i="1" s="1"/>
  <c r="H50" i="1"/>
  <c r="I50" i="1" s="1"/>
  <c r="H32" i="1"/>
  <c r="I32" i="1" s="1"/>
  <c r="H38" i="1"/>
  <c r="I38" i="1" s="1"/>
  <c r="H33" i="1"/>
  <c r="I33" i="1" s="1"/>
  <c r="H37" i="1"/>
  <c r="I37" i="1" s="1"/>
  <c r="H62" i="1"/>
  <c r="I62" i="1" s="1"/>
  <c r="H29" i="1"/>
  <c r="I29" i="1" s="1"/>
  <c r="H27" i="1"/>
  <c r="I27" i="1" s="1"/>
  <c r="H28" i="1"/>
  <c r="I28" i="1" s="1"/>
  <c r="H63" i="1"/>
  <c r="I63" i="1" s="1"/>
  <c r="H61" i="1"/>
  <c r="I61" i="1" s="1"/>
  <c r="H24" i="1"/>
  <c r="I24" i="1" s="1"/>
  <c r="H22" i="1"/>
  <c r="I22" i="1" s="1"/>
  <c r="H25" i="1"/>
  <c r="I25" i="1" s="1"/>
  <c r="H23" i="1"/>
  <c r="I23" i="1" s="1"/>
  <c r="H21" i="1"/>
  <c r="I21" i="1" s="1"/>
  <c r="H13" i="1"/>
  <c r="I13" i="1" s="1"/>
  <c r="H18" i="1"/>
  <c r="I18" i="1" s="1"/>
  <c r="H19" i="1"/>
  <c r="I19" i="1" s="1"/>
  <c r="H59" i="1"/>
  <c r="I59" i="1" s="1"/>
  <c r="H55" i="1"/>
  <c r="I55" i="1" s="1"/>
  <c r="H57" i="1"/>
  <c r="I57" i="1" s="1"/>
  <c r="H66" i="1"/>
  <c r="I66" i="1" s="1"/>
  <c r="I67" i="1" s="1"/>
  <c r="H54" i="1"/>
  <c r="I54" i="1" s="1"/>
  <c r="H52" i="1"/>
  <c r="I52" i="1" s="1"/>
  <c r="H49" i="1"/>
  <c r="I49" i="1" s="1"/>
  <c r="H48" i="1"/>
  <c r="I48" i="1" s="1"/>
  <c r="H56" i="1"/>
  <c r="I56" i="1" s="1"/>
  <c r="H53" i="1"/>
  <c r="I53" i="1" s="1"/>
  <c r="H58" i="1"/>
  <c r="I58" i="1" s="1"/>
  <c r="H12" i="1"/>
  <c r="I12" i="1" s="1"/>
  <c r="I14" i="1" s="1"/>
  <c r="B1" i="3"/>
  <c r="A1" i="3"/>
  <c r="P63" i="3"/>
  <c r="P64" i="3"/>
  <c r="T35" i="3"/>
  <c r="S35" i="3"/>
  <c r="Q35" i="3"/>
  <c r="I35" i="3"/>
  <c r="G33" i="3"/>
  <c r="P33" i="3" s="1"/>
  <c r="F33" i="3"/>
  <c r="J33" i="3" s="1"/>
  <c r="G32" i="3"/>
  <c r="L32" i="3" s="1"/>
  <c r="M32" i="3" s="1"/>
  <c r="F32" i="3"/>
  <c r="J32" i="3" s="1"/>
  <c r="G31" i="3"/>
  <c r="L31" i="3" s="1"/>
  <c r="M31" i="3" s="1"/>
  <c r="F31" i="3"/>
  <c r="J31" i="3" s="1"/>
  <c r="G30" i="3"/>
  <c r="P30" i="3" s="1"/>
  <c r="F30" i="3"/>
  <c r="J30" i="3" s="1"/>
  <c r="G29" i="3"/>
  <c r="P29" i="3" s="1"/>
  <c r="F29" i="3"/>
  <c r="J29" i="3" s="1"/>
  <c r="G28" i="3"/>
  <c r="L28" i="3" s="1"/>
  <c r="M28" i="3" s="1"/>
  <c r="F28" i="3"/>
  <c r="J28" i="3" s="1"/>
  <c r="G27" i="3"/>
  <c r="L27" i="3" s="1"/>
  <c r="M27" i="3" s="1"/>
  <c r="F27" i="3"/>
  <c r="J27" i="3" s="1"/>
  <c r="G26" i="3"/>
  <c r="L26" i="3" s="1"/>
  <c r="M26" i="3" s="1"/>
  <c r="F26" i="3"/>
  <c r="J26" i="3" s="1"/>
  <c r="G25" i="3"/>
  <c r="H25" i="3" s="1"/>
  <c r="F25" i="3"/>
  <c r="J25" i="3" s="1"/>
  <c r="G24" i="3"/>
  <c r="P24" i="3" s="1"/>
  <c r="F24" i="3"/>
  <c r="J24" i="3" s="1"/>
  <c r="G23" i="3"/>
  <c r="L23" i="3" s="1"/>
  <c r="M23" i="3" s="1"/>
  <c r="F23" i="3"/>
  <c r="J23" i="3" s="1"/>
  <c r="G22" i="3"/>
  <c r="L22" i="3" s="1"/>
  <c r="M22" i="3" s="1"/>
  <c r="F22" i="3"/>
  <c r="J22" i="3" s="1"/>
  <c r="P21" i="3"/>
  <c r="L21" i="3"/>
  <c r="M21" i="3" s="1"/>
  <c r="H21" i="3"/>
  <c r="F21" i="3"/>
  <c r="J21" i="3" s="1"/>
  <c r="G20" i="3"/>
  <c r="L20" i="3" s="1"/>
  <c r="M20" i="3" s="1"/>
  <c r="F20" i="3"/>
  <c r="J20" i="3" s="1"/>
  <c r="G19" i="3"/>
  <c r="P19" i="3" s="1"/>
  <c r="F19" i="3"/>
  <c r="J19" i="3" s="1"/>
  <c r="G18" i="3"/>
  <c r="L18" i="3" s="1"/>
  <c r="M18" i="3" s="1"/>
  <c r="F18" i="3"/>
  <c r="J18" i="3" s="1"/>
  <c r="G17" i="3"/>
  <c r="L17" i="3" s="1"/>
  <c r="M17" i="3" s="1"/>
  <c r="F17" i="3"/>
  <c r="J17" i="3" s="1"/>
  <c r="G16" i="3"/>
  <c r="L16" i="3" s="1"/>
  <c r="M16" i="3" s="1"/>
  <c r="F16" i="3"/>
  <c r="J16" i="3" s="1"/>
  <c r="G15" i="3"/>
  <c r="F15" i="3"/>
  <c r="J15" i="3" s="1"/>
  <c r="A2" i="3"/>
  <c r="I44" i="1" l="1"/>
  <c r="I64" i="1"/>
  <c r="C15" i="10" s="1"/>
  <c r="G15" i="10" s="1"/>
  <c r="I68" i="1"/>
  <c r="C13" i="10"/>
  <c r="E13" i="10" s="1"/>
  <c r="C17" i="10"/>
  <c r="G17" i="10" s="1"/>
  <c r="P17" i="3"/>
  <c r="H17" i="3"/>
  <c r="H30" i="3"/>
  <c r="L25" i="3"/>
  <c r="M25" i="3" s="1"/>
  <c r="G35" i="3"/>
  <c r="H22" i="3"/>
  <c r="L24" i="3"/>
  <c r="M24" i="3" s="1"/>
  <c r="N24" i="3" s="1"/>
  <c r="R24" i="3" s="1"/>
  <c r="H26" i="3"/>
  <c r="P31" i="3"/>
  <c r="N31" i="3" s="1"/>
  <c r="R31" i="3" s="1"/>
  <c r="P16" i="3"/>
  <c r="N16" i="3" s="1"/>
  <c r="R16" i="3" s="1"/>
  <c r="P20" i="3"/>
  <c r="H15" i="3"/>
  <c r="P25" i="3"/>
  <c r="L33" i="3"/>
  <c r="M33" i="3" s="1"/>
  <c r="N33" i="3" s="1"/>
  <c r="R33" i="3" s="1"/>
  <c r="L19" i="3"/>
  <c r="M19" i="3" s="1"/>
  <c r="N19" i="3" s="1"/>
  <c r="R19" i="3" s="1"/>
  <c r="P22" i="3"/>
  <c r="N22" i="3" s="1"/>
  <c r="R22" i="3" s="1"/>
  <c r="P26" i="3"/>
  <c r="N26" i="3" s="1"/>
  <c r="R26" i="3" s="1"/>
  <c r="L30" i="3"/>
  <c r="M30" i="3" s="1"/>
  <c r="H31" i="3"/>
  <c r="H16" i="3"/>
  <c r="H20" i="3"/>
  <c r="L29" i="3"/>
  <c r="M29" i="3" s="1"/>
  <c r="N29" i="3" s="1"/>
  <c r="F35" i="3"/>
  <c r="N21" i="3"/>
  <c r="R21" i="3" s="1"/>
  <c r="N27" i="3"/>
  <c r="R27" i="3" s="1"/>
  <c r="N20" i="3"/>
  <c r="R20" i="3" s="1"/>
  <c r="J35" i="3"/>
  <c r="N17" i="3"/>
  <c r="R17" i="3" s="1"/>
  <c r="N30" i="3"/>
  <c r="R30" i="3" s="1"/>
  <c r="H23" i="3"/>
  <c r="H28" i="3"/>
  <c r="H32" i="3"/>
  <c r="L15" i="3"/>
  <c r="P18" i="3"/>
  <c r="H19" i="3"/>
  <c r="P23" i="3"/>
  <c r="N23" i="3" s="1"/>
  <c r="R23" i="3" s="1"/>
  <c r="H24" i="3"/>
  <c r="P28" i="3"/>
  <c r="N28" i="3" s="1"/>
  <c r="R28" i="3" s="1"/>
  <c r="H29" i="3"/>
  <c r="P32" i="3"/>
  <c r="N32" i="3" s="1"/>
  <c r="R32" i="3" s="1"/>
  <c r="H33" i="3"/>
  <c r="H18" i="3"/>
  <c r="H27" i="3"/>
  <c r="C11" i="10" l="1"/>
  <c r="C19" i="10" s="1"/>
  <c r="G13" i="10"/>
  <c r="G19" i="10" s="1"/>
  <c r="N25" i="3"/>
  <c r="R25" i="3" s="1"/>
  <c r="R29" i="3"/>
  <c r="P35" i="3"/>
  <c r="N18" i="3"/>
  <c r="R18" i="3" s="1"/>
  <c r="H35" i="3"/>
  <c r="M15" i="3"/>
  <c r="L35" i="3"/>
  <c r="D17" i="10" l="1"/>
  <c r="I13" i="10"/>
  <c r="I15" i="10"/>
  <c r="R35" i="3"/>
  <c r="M35" i="3"/>
  <c r="N15" i="3"/>
  <c r="N35" i="3" s="1"/>
  <c r="H19" i="10" l="1"/>
  <c r="D15" i="10"/>
  <c r="D13" i="10"/>
  <c r="D11" i="10"/>
  <c r="H9" i="1"/>
  <c r="D19" i="10" l="1"/>
  <c r="E11" i="10"/>
  <c r="I11" i="10" l="1"/>
  <c r="E19" i="10"/>
  <c r="I19" i="10" s="1"/>
  <c r="E20" i="10" l="1"/>
  <c r="G20" i="10" s="1"/>
  <c r="F19" i="10"/>
  <c r="F20" i="10" s="1"/>
  <c r="H20" i="10" s="1"/>
  <c r="F56" i="3"/>
</calcChain>
</file>

<file path=xl/comments1.xml><?xml version="1.0" encoding="utf-8"?>
<comments xmlns="http://schemas.openxmlformats.org/spreadsheetml/2006/main">
  <authors>
    <author>usuario</author>
  </authors>
  <commentList>
    <comment ref="L29" authorId="0" shapeId="0">
      <text>
        <r>
          <rPr>
            <b/>
            <sz val="8"/>
            <color indexed="81"/>
            <rFont val="Tahoma"/>
            <family val="2"/>
          </rPr>
          <t>usuario: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<sst xmlns="http://schemas.openxmlformats.org/spreadsheetml/2006/main" count="1097" uniqueCount="411">
  <si>
    <t>SINAPI</t>
  </si>
  <si>
    <t>ITEM</t>
  </si>
  <si>
    <t>SERVIÇOS</t>
  </si>
  <si>
    <t>%</t>
  </si>
  <si>
    <t>1.0</t>
  </si>
  <si>
    <t>Item</t>
  </si>
  <si>
    <t>M²</t>
  </si>
  <si>
    <t>SERVIÇOS PRELIMINARES INICIAIS</t>
  </si>
  <si>
    <t>LOCAL:</t>
  </si>
  <si>
    <t>PREFEITURA MUNICIPAL DE SIDROLÂNDIA</t>
  </si>
  <si>
    <t>M³</t>
  </si>
  <si>
    <t>VALOR UNIT.</t>
  </si>
  <si>
    <t>TOTAL GERAL</t>
  </si>
  <si>
    <t xml:space="preserve">UN </t>
  </si>
  <si>
    <t>2.0</t>
  </si>
  <si>
    <t>6.1</t>
  </si>
  <si>
    <t>6.2</t>
  </si>
  <si>
    <t>6.3</t>
  </si>
  <si>
    <t>6.4</t>
  </si>
  <si>
    <t>OBRA:</t>
  </si>
  <si>
    <t>Serviços Preliminares</t>
  </si>
  <si>
    <t>m3</t>
  </si>
  <si>
    <t>m2</t>
  </si>
  <si>
    <t>Cômodos internos</t>
  </si>
  <si>
    <t>comodo</t>
  </si>
  <si>
    <t>Quant</t>
  </si>
  <si>
    <t>Dim 1</t>
  </si>
  <si>
    <t>Dim 2</t>
  </si>
  <si>
    <t>piso</t>
  </si>
  <si>
    <t>Piso</t>
  </si>
  <si>
    <t>Peri</t>
  </si>
  <si>
    <t>Rodapé</t>
  </si>
  <si>
    <t>tipo</t>
  </si>
  <si>
    <t>Teto</t>
  </si>
  <si>
    <t>pe direito</t>
  </si>
  <si>
    <t>Chap.</t>
  </si>
  <si>
    <t>Emboç</t>
  </si>
  <si>
    <t>Latex</t>
  </si>
  <si>
    <t>P dir Cera</t>
  </si>
  <si>
    <t>ceram</t>
  </si>
  <si>
    <t>P dir latex</t>
  </si>
  <si>
    <t>latex</t>
  </si>
  <si>
    <t>Desc</t>
  </si>
  <si>
    <t>Vãos</t>
  </si>
  <si>
    <t>Acesso Coberto</t>
  </si>
  <si>
    <t>Recepção</t>
  </si>
  <si>
    <t>Administração</t>
  </si>
  <si>
    <t>WC Publico Masc.</t>
  </si>
  <si>
    <t>WC Publico Fem.</t>
  </si>
  <si>
    <t>Atend. Individual/Fam.</t>
  </si>
  <si>
    <t>Área de Serviço</t>
  </si>
  <si>
    <t>Copa</t>
  </si>
  <si>
    <t>Sala de Equipe Tecn</t>
  </si>
  <si>
    <t>Sala Oficina/telecentro</t>
  </si>
  <si>
    <t>WC PNE´S - Masc</t>
  </si>
  <si>
    <t>WC PNE´S - Fem</t>
  </si>
  <si>
    <t>Área Coberta</t>
  </si>
  <si>
    <t>Sala Multiplo Uso</t>
  </si>
  <si>
    <t>Almoxarifado</t>
  </si>
  <si>
    <t>D.M.L.</t>
  </si>
  <si>
    <t>WC Func. Masc</t>
  </si>
  <si>
    <t>WC Func. Fem.</t>
  </si>
  <si>
    <t>Circulação</t>
  </si>
  <si>
    <t>alt</t>
  </si>
  <si>
    <t>Alvenaria</t>
  </si>
  <si>
    <t>m</t>
  </si>
  <si>
    <t>comp</t>
  </si>
  <si>
    <t>larg.</t>
  </si>
  <si>
    <t>m²</t>
  </si>
  <si>
    <t>Barrra de apoio</t>
  </si>
  <si>
    <t>un</t>
  </si>
  <si>
    <t>Memória de Cálculo - REFORMA</t>
  </si>
  <si>
    <t>ÁREA TOTAL EDIFICAÇÃO:</t>
  </si>
  <si>
    <t>assento</t>
  </si>
  <si>
    <t>2x</t>
  </si>
  <si>
    <t>palco</t>
  </si>
  <si>
    <t>Total</t>
  </si>
  <si>
    <t>Alvenaria estrutural</t>
  </si>
  <si>
    <t>Piso em concreto</t>
  </si>
  <si>
    <t>acessibil</t>
  </si>
  <si>
    <t>comp.</t>
  </si>
  <si>
    <t>acessib.</t>
  </si>
  <si>
    <t>maciço</t>
  </si>
  <si>
    <t>Reaterro</t>
  </si>
  <si>
    <t>arq.</t>
  </si>
  <si>
    <t>Área</t>
  </si>
  <si>
    <t>Alt</t>
  </si>
  <si>
    <t>Pintura</t>
  </si>
  <si>
    <t>Piso concreto</t>
  </si>
  <si>
    <t>mesário</t>
  </si>
  <si>
    <t>Alambrado</t>
  </si>
  <si>
    <t>Alt.</t>
  </si>
  <si>
    <t>Extens.</t>
  </si>
  <si>
    <t>Limapeza Azulejo</t>
  </si>
  <si>
    <t>Calçamento</t>
  </si>
  <si>
    <t>Área externa</t>
  </si>
  <si>
    <t>Fundos</t>
  </si>
  <si>
    <t>Comp</t>
  </si>
  <si>
    <t>Larg.</t>
  </si>
  <si>
    <t>Exp.</t>
  </si>
  <si>
    <t>MUNIC.</t>
  </si>
  <si>
    <t>SIDROLÂNDIA / MS</t>
  </si>
  <si>
    <t>TOTAL ITEM 1.0</t>
  </si>
  <si>
    <t>PREFEITUTA MUNICIPAL DE SIDROLÂNDIA</t>
  </si>
  <si>
    <t>COMPOSIÇÃO BDI COM DESONERAÇÃO - SERVIÇOS</t>
  </si>
  <si>
    <t>BDI</t>
  </si>
  <si>
    <t>Parcela do BDI - Acórdão 2622/2013 - TCU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</si>
  <si>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</si>
  <si>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</si>
  <si>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</si>
  <si>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</si>
  <si>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</si>
  <si>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</si>
  <si>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</si>
  <si>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ISS</t>
  </si>
  <si>
    <t>PIS</t>
  </si>
  <si>
    <t>COFINS</t>
  </si>
  <si>
    <t>CPRB - Contribuição Sobre Receita Bruta (no caso de desoneração da folha)</t>
  </si>
  <si>
    <t>Total Impostos =</t>
  </si>
  <si>
    <t>Fórmula para o cálculo de BDI</t>
  </si>
  <si>
    <t xml:space="preserve">Fórmula: </t>
  </si>
  <si>
    <t>Notas:</t>
  </si>
  <si>
    <t>1) Declaramos que , conforme Legislação Municipal, a base de cálculo de ISS no município de Sidrolândia/MS é de 40,0% sobre o valor da obra e a alíquota do ISS aplicável no município é de 5,0% - ISS Líquido de 2,0%.</t>
  </si>
  <si>
    <t>2) Alíquota máxima de PIS é de até 1,65% conforme Lei nº10.637/02 em consonância com o Regime de Tributação da Empresa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</si>
  <si>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</si>
  <si>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</si>
  <si>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Obs. Adequado ao Acordão 2622/2013 do TCU:</t>
  </si>
  <si>
    <r>
      <t xml:space="preserve">
_____________________________________________
Wanessa M. Lelis Basso
</t>
    </r>
    <r>
      <rPr>
        <i/>
        <sz val="10"/>
        <color indexed="8"/>
        <rFont val="Calibri"/>
        <family val="2"/>
      </rPr>
      <t>Engª Civil - CREA/MS - 8605/D</t>
    </r>
  </si>
  <si>
    <t>ADMINISTRAÇÃO LOCAL</t>
  </si>
  <si>
    <t>FONTE</t>
  </si>
  <si>
    <t>CÓDIGO</t>
  </si>
  <si>
    <t>MÃO DE OBRA</t>
  </si>
  <si>
    <t>UNID.</t>
  </si>
  <si>
    <t>HORA/DIA</t>
  </si>
  <si>
    <t>DIAS/MÊS</t>
  </si>
  <si>
    <t>QUANT. MESES</t>
  </si>
  <si>
    <t>PREÇO UNITÁRIO</t>
  </si>
  <si>
    <t>PREÇO TOTAL</t>
  </si>
  <si>
    <t>H</t>
  </si>
  <si>
    <t>MESTRE DE OBRAS COM ENCARGOS COMPLEMENTARES</t>
  </si>
  <si>
    <t>ENCARREGADO GERAL COM ENCARGOS COMPLEMENTARES</t>
  </si>
  <si>
    <t>TOTAL</t>
  </si>
  <si>
    <t>OBS: A porcentagem do custo total da Administração Local deverá estar enquadrada nos parâmetros do Acórdão nº 2622/2013 - TCU.</t>
  </si>
  <si>
    <r>
      <t xml:space="preserve">
_______________________________________
Wanessa M. Lelis Basso
</t>
    </r>
    <r>
      <rPr>
        <i/>
        <sz val="10"/>
        <color indexed="8"/>
        <rFont val="Calibri"/>
        <family val="2"/>
      </rPr>
      <t>Engª Civil - CREA/MS - 8605/D</t>
    </r>
  </si>
  <si>
    <t>PLANILHA DE COMPOSIÇÃO UNITÁRIA (DESONERADA)</t>
  </si>
  <si>
    <t>COEFICIENTE QTD</t>
  </si>
  <si>
    <t>SERVENTE COM ENCARGOS COMPLEMENTARES</t>
  </si>
  <si>
    <t>COMPOSIÇÃO</t>
  </si>
  <si>
    <t>COMPOSIÇÃO - CPU01</t>
  </si>
  <si>
    <t>M</t>
  </si>
  <si>
    <t>ÁREA DA QUADRA DE ESPORTES (19X39)M²:</t>
  </si>
  <si>
    <t>MEMÓRIA DE DEMOLIÇÃO - DETALHE 01/02/03/04/05/06</t>
  </si>
  <si>
    <t>/2</t>
  </si>
  <si>
    <t>CPU01.1</t>
  </si>
  <si>
    <t>CPU01.2</t>
  </si>
  <si>
    <t>Engª Wanessa L. Basso</t>
  </si>
  <si>
    <t>PLACA DE OBRA EM CHAPA DE AÇO GALVANIZADO</t>
  </si>
  <si>
    <t>TOTAL - M²</t>
  </si>
  <si>
    <t>COMPOSIÇÃO BDI COM DESONERAÇÃO - INSUMOS</t>
  </si>
  <si>
    <t>DESCRIÇÃO DO ITEM</t>
  </si>
  <si>
    <t>PERÍODO</t>
  </si>
  <si>
    <t>30 DIAS</t>
  </si>
  <si>
    <t>60 DIAS</t>
  </si>
  <si>
    <t>VALOR (R$)</t>
  </si>
  <si>
    <t>BDI DE SERVIÇO C/ DESONERAÇÃO: 26,87%</t>
  </si>
  <si>
    <t>PLANILHA ORÇAMENTÁRIA</t>
  </si>
  <si>
    <t>VALOR UNIT. C/ BDI</t>
  </si>
  <si>
    <t>VALOR TOTAL</t>
  </si>
  <si>
    <t>DESCRIÇÃO DOS SERVIÇOS</t>
  </si>
  <si>
    <t>BASE</t>
  </si>
  <si>
    <t>UND.</t>
  </si>
  <si>
    <t>QUANT.</t>
  </si>
  <si>
    <t>CPU01.3</t>
  </si>
  <si>
    <t>ENGENHEIRO CIVIL DE OBRA PLENO COM ENCARGOS COMPLEMENTARES</t>
  </si>
  <si>
    <t>VALOR ACUMULADO</t>
  </si>
  <si>
    <t>LIMPEZA FINAL</t>
  </si>
  <si>
    <t>CRONOGRAMA FÍSICO-FINANCEIRO (COM DESONERAÇÃO)</t>
  </si>
  <si>
    <t>CALCETEIRO COM ENCARGOS COMPLEMENTARES</t>
  </si>
  <si>
    <t>UN</t>
  </si>
  <si>
    <t>CPU03</t>
  </si>
  <si>
    <t>MERCADO</t>
  </si>
  <si>
    <t xml:space="preserve">CORTADORA DE PISO COM MOTOR 4 TEMPOS A GASOLINA, POTÊNCIA DE 13 HP </t>
  </si>
  <si>
    <t>CHP</t>
  </si>
  <si>
    <t>PEDREIRO COM ENCARGOS COMPLEMENTARES</t>
  </si>
  <si>
    <t>INSUMOS</t>
  </si>
  <si>
    <t xml:space="preserve">TOTAL - UN </t>
  </si>
  <si>
    <t>COMPOSIÇÃO  - CPU03</t>
  </si>
  <si>
    <t>REMOÇÃO DE CALÇADA, DE FORMA MANUAL, SEM REAPROVEITAMENTO</t>
  </si>
  <si>
    <t>CPU03.1</t>
  </si>
  <si>
    <t>MARTELETE OU ROMPEDOR PNEUMÁTICO MANUAL, 28 KG, COM SILENCIADOR - CHP DIUR 
NO. AF_07/2016</t>
  </si>
  <si>
    <t>COMPOSIÇÃO  - CPU04</t>
  </si>
  <si>
    <t>CPU04.1</t>
  </si>
  <si>
    <t>LIXA EM FOLHA PARA PAREDE OU MADEIRA, NUMERO 120 (COR VERMELHA)</t>
  </si>
  <si>
    <t>COMPOSIÇÃO - CPU05</t>
  </si>
  <si>
    <t>MANUTENÇÃO DE VENTILADORES E CLIMATIZADORES</t>
  </si>
  <si>
    <t>CPU05.1</t>
  </si>
  <si>
    <t>ELETRICISTA COM ENCARGOS COMPLEMENTARES</t>
  </si>
  <si>
    <t>CPU05.2</t>
  </si>
  <si>
    <t>ENCANADOR OU BOMBEIRO HIDRÁULICO COM ENCARGOS COMPLEMENTARES</t>
  </si>
  <si>
    <t>CPU05.3</t>
  </si>
  <si>
    <t>COMPOSIÇÃO - CPU06</t>
  </si>
  <si>
    <t>COMPOSIÇÃO - CPU07</t>
  </si>
  <si>
    <t>TROCA DOS BICICLETÁRIOS (INCLUI RETIRADA DO EXISTENTE)</t>
  </si>
  <si>
    <t>CPU07.1</t>
  </si>
  <si>
    <t>CPU07.2</t>
  </si>
  <si>
    <t>CPU07.3</t>
  </si>
  <si>
    <t>BICICLETÁRIO DE PISO PARA 5 BICICLETAS, SEM INSTALAÇÃO</t>
  </si>
  <si>
    <t>AMERICANAS                                                                                                                           CNPJ: 00.776.574/0006-60                                                                                                           FONE:                                                                                                                                         DATA DE RERF.: 02/2020</t>
  </si>
  <si>
    <t>LONDRINA BIKESHOP                                                                                                                          CNPJ:13.552.194/0001-80                                                                                                     FONE:(43) 3024-1265                                                                                                                                         DATA DE RERF.: 02/2020</t>
  </si>
  <si>
    <t>MAGAZINE LUIZA                                                                                                                  CNPJ:13.552.194/0001-80                                                                                                     FONE:(43) 3024-1265                                                                                                                                         DATA DE RERF.: 02/2020</t>
  </si>
  <si>
    <t>COMPOSIÇÃO - CPU08</t>
  </si>
  <si>
    <t>COMPOSIÇÃO - CPU09</t>
  </si>
  <si>
    <t>CPU09.1</t>
  </si>
  <si>
    <t>AZULEJISTA OU LADRILHISTA COM ENCARGOS COMPLEMENTARES</t>
  </si>
  <si>
    <t>REJUNTE COLORIDO, CIMENTICIO</t>
  </si>
  <si>
    <t>KG</t>
  </si>
  <si>
    <t>PISO EM CERAMICA ESMALTADA EXTRA, PEI MAIOR OU IGUAL A 4, FORMATO MENOR OU IGUAL A 2025 CM2</t>
  </si>
  <si>
    <t>ARGAMASSA PISO SOBRE PISO</t>
  </si>
  <si>
    <t>REVESTIMENTO PISO SOBRE PISO</t>
  </si>
  <si>
    <t>ESCAVAÇÃO MANUAL PARA BLOCO DE COROAMENTO OU SAPATA, SEM PREVISÃO DE FÔRMA. AF_06/2017</t>
  </si>
  <si>
    <t>COMPOSIÇÃO  - CPU02</t>
  </si>
  <si>
    <t>REMOÇÃO DE LOUÇAS, DE FORMA MANUAL, COM REAPROVEITAMENTO</t>
  </si>
  <si>
    <t>MARMORISTA/GRANITEIRO COM ENCARGOS COMPLEMENTARES</t>
  </si>
  <si>
    <t>REMOÇÃO DE PIA EM MARMORE, DE FORMA MANUAL, COM REAPROVEITAMENTO</t>
  </si>
  <si>
    <t>REMOÇÃO DE PINTURA DO  TETO</t>
  </si>
  <si>
    <t>VALOR TOTAL:</t>
  </si>
  <si>
    <t>Fundação</t>
  </si>
  <si>
    <t>CONCRETO FCK = 20MPA, TRAÇO 1:2,7:3 (CIMENTO/ AREIA MÉDIA/ BRITA 1) - PREPARO MECÂNICO COM BETONEIRA 400 L. AF_07/2016</t>
  </si>
  <si>
    <t>PASSARELA METÁLICA</t>
  </si>
  <si>
    <t>Estrutura e Cobertura</t>
  </si>
  <si>
    <t>FORNECIMENTO E INSTALAÇÃO DE ESTRUTURA METÁLICA - PILARES/VIGAS - EM TUBOS DE AÇO, DN 2".</t>
  </si>
  <si>
    <t>FORNECIMENTO E INSTALAÇÃO DE ESTRUTURA METÁLICA - PILARES/VIGAS - EM TUBOS DE AÇO, DN 3".</t>
  </si>
  <si>
    <t>TRAMA DE AÇO PARA TELHADOS DE ATÉ 2 ÁGUAS PARA TELHA ONDULADA DE FIBROCIMENTO, METÁLICA, PLÁSTICA OU TERMOACÚSTICA, INCLUSO TRANSPORTE VERTICAL. AF_07/2019</t>
  </si>
  <si>
    <t>TELHAMENTO COM TELHA DE AÇO/ALUMÍNIO E = 0,5 MM, COM ATÉ 2 ÁGUAS, INCLUSO IÇAMENTO. AF_07/2019 (INCLUSIVE PLATIBANDA, CONFORME PROJETO)</t>
  </si>
  <si>
    <t>TUBO PVC, SÉRIE R, ÁGUA PLUVIAL, DN 50 MM, FORNECIDO E INSTALADO EM RAMAL DE ENCAMINHAMENTO. AF_12/2014</t>
  </si>
  <si>
    <t>CALHA EM CHAPA DE AÇO GALVANIZADO NÚMERO 24, DESENVOLVIMENTO DE 33CM, INCLUSO TRANSPORTE VERTICAL. AF_07/2019</t>
  </si>
  <si>
    <t>COMPOSIÇÃO  - CPU10</t>
  </si>
  <si>
    <t>CORTADORA DE PISO COM MOTOR 4 TEMPOS A GASOLINA, POTÊNCIA DE 13 HP, COM DISCO DE CORTE DIAMANTADO SEGMENTADO PARA CONCRETO, DIÂMETRO DE 350 MM, FURO DE 1" (14 X 1") - CHP DIURNO. AF_08/2015</t>
  </si>
  <si>
    <t>COMPOSIÇÃO - CPU11</t>
  </si>
  <si>
    <t>INSTALAÇÃO VASO SANITARIO SIFONADO CONVENCIONAL, INCLUSO CONJUNTO DE LIGAÇÃO PARA BACIA SANITÁRIA AJUSTÁVEL_ (VASOS EXISTENTES)</t>
  </si>
  <si>
    <t>CPU09.2</t>
  </si>
  <si>
    <t>CPU11.1</t>
  </si>
  <si>
    <t>CPU11.2</t>
  </si>
  <si>
    <t>CPU02.1</t>
  </si>
  <si>
    <t>CPU02.2</t>
  </si>
  <si>
    <t>CPU02.3</t>
  </si>
  <si>
    <t>CPU04.2</t>
  </si>
  <si>
    <t>CPU06.1</t>
  </si>
  <si>
    <t>CPU06.2</t>
  </si>
  <si>
    <t>CPU06.3</t>
  </si>
  <si>
    <t>CPU07.4</t>
  </si>
  <si>
    <t>CPU10.1</t>
  </si>
  <si>
    <t>CPU10.2</t>
  </si>
  <si>
    <t>CPU08.1</t>
  </si>
  <si>
    <t>CPU08.2</t>
  </si>
  <si>
    <t>CPU11.3</t>
  </si>
  <si>
    <t>CPU11.4</t>
  </si>
  <si>
    <t>CPU11.5</t>
  </si>
  <si>
    <t>VEDACAO PVC, 100 MM, PARA SAIDA VASO SANITARIO</t>
  </si>
  <si>
    <t>REJUNTE EPOXI BRANCO</t>
  </si>
  <si>
    <t>PARAFUSO NIQUELADO COM ACABAMENTO CROMADO PARA FIXAR PECA SANITARIA, INCL PORCA CEGA, ARRUELA E BUCHA DE NYLON TAMANHO S-1</t>
  </si>
  <si>
    <t>REMOÇÃO DE PINTURA DE PAREDE (MURO E EDIFICAÇÃO EXISTENTE)</t>
  </si>
  <si>
    <t>FORNECIMENTO E INSTALAÇÃO DE BARRA DE APOIO RETA, EM ACO INOX POLIDO, COMPRIMENTO 60CM, DIAMETRO MINIMO 3 CM - PRANCHA 05/12</t>
  </si>
  <si>
    <t>CPU16.1</t>
  </si>
  <si>
    <t>CPU16.2</t>
  </si>
  <si>
    <t>CPU16.3</t>
  </si>
  <si>
    <t>BARRA DE APOIO RETA, EM ACO INOX POLIDO, COMPRIMENTO 60CM, DIAMETRO MINIMO 3 CM</t>
  </si>
  <si>
    <t>FORNECIMENTO E INSTALAÇÃO DE BARRA DE APOIO EM "L", EM ACO INOX POLIDO 80 X 80 CM, DIAMETRO MINIMO 3 CM - PRANCHA 05/12</t>
  </si>
  <si>
    <t>CPU17.1</t>
  </si>
  <si>
    <t>CPU17.2</t>
  </si>
  <si>
    <t>CPU17.3</t>
  </si>
  <si>
    <t>BARRA DE APOIO EM "L", EM ACO INOX POLIDO 80 X 80 CM, DIAMETRO MINIMO 3 CM</t>
  </si>
  <si>
    <t>COMPOSIÇÃO - CPU12</t>
  </si>
  <si>
    <t>COMPOSIÇÃO - CPU13</t>
  </si>
  <si>
    <t>SINAPI - JANEIRO/2020</t>
  </si>
  <si>
    <t xml:space="preserve">
_______________________________________________
Jordana Mileni Bertuzzi Saldanha Martins
Engenheira Civil - CREA/MS - 20365/D</t>
  </si>
  <si>
    <t>COBERTURA CAF</t>
  </si>
  <si>
    <t>LOCACAO CONVENCIONAL DE OBRA, UTILIZANDO GABARITO DE TÁBUAS CORRIDAS PONTALETADAS A CADA 2,00M - 2 UTILIZAÇÕES</t>
  </si>
  <si>
    <t>Escavação manual de valas em qualquer terreno exceto rocha até h= 2,0m</t>
  </si>
  <si>
    <t>Regularização e compactação do fundo de valas</t>
  </si>
  <si>
    <t>MOVIMENTAÇÃO DE TERRA</t>
  </si>
  <si>
    <t>3.0</t>
  </si>
  <si>
    <t>ÁREA:</t>
  </si>
  <si>
    <t>SINAPI DESONERADO - JUNHO/2020</t>
  </si>
  <si>
    <t>COMPOSIÇÃO - CP01</t>
  </si>
  <si>
    <t>PLACA DE OBRA EM CHAPA DE ACO GALVANIZADO</t>
  </si>
  <si>
    <t>01.1</t>
  </si>
  <si>
    <t>CARPINTEIRO DE FORMAS COM ENCARGOS COMPLEMENTARES</t>
  </si>
  <si>
    <t>01.2</t>
  </si>
  <si>
    <t>01.3</t>
  </si>
  <si>
    <t>CONCRETO MAGRO PARA LASTRO, TRAÇO 1:4,5:4,5 (CIMENTO/ AREIA MÉDIA/ BRITA 1) - PREPARO MECÂNICO COM BETONEIRA 400 L. AF_07/2016</t>
  </si>
  <si>
    <t>01.4</t>
  </si>
  <si>
    <t>SARRAFO DE MADEIRA NAO APARELHADA *2,5 X 7* CM, MACARANDUBA, ANGELIM OU EQUIVALENTE DA REGIAO</t>
  </si>
  <si>
    <t>01.5</t>
  </si>
  <si>
    <t>PONTALETE DE MADEIRA NAO APARELHADA *7,5 X 7,5* CM (3 X 3 ") PINUS, MISTA OU EQUIVALENTE DA REGIAO</t>
  </si>
  <si>
    <t>01.6</t>
  </si>
  <si>
    <t>PLACA DE OBRA (PARA CONSTRUCAO CIVIL) EM CHAPA GALVANIZADA *N. 22*, ADESIVADA, DE *2,0 X 1,125* M</t>
  </si>
  <si>
    <t>01.7</t>
  </si>
  <si>
    <t>PREGO DE ACO POLIDO COM CABECA 18 X 30 (2 3/4 X 10)</t>
  </si>
  <si>
    <t xml:space="preserve">TOTAL - M² </t>
  </si>
  <si>
    <t xml:space="preserve">TOTAL - UN  </t>
  </si>
  <si>
    <t>04.1</t>
  </si>
  <si>
    <t>04.2</t>
  </si>
  <si>
    <t>ROLO COMPACTADOR VIBRATÓRIO DE UM CILINDRO AÇO LISO, POTÊNCIA 80 HP, PESO OPERACIONAL MÁXIMO 8,1 T, IMPACTO DINÂMICO 16,15 / 9,5 T, LARGURA DE TRABALHO 1,68 M - CHP DIURNO. AF_06/2014</t>
  </si>
  <si>
    <t>04.3</t>
  </si>
  <si>
    <t>MOTONIVELADORA POTÊNCIA BÁSICA LÍQUIDA (PRIMEIRA MARCHA) 125 HP, PESO BRUTO 13032 KG, LARGURA DA LÂMINA DE 3,7 M - CHP DIURNO. AF_06/2014</t>
  </si>
  <si>
    <t>04.4</t>
  </si>
  <si>
    <t>PÁ CARREGADEIRA SOBRE RODAS, POTÊNCIA 197 HP, CAPACIDADE DA CAÇAMBA 2,5 A 3,5 M3, PESO OPERACIONAL 18338 KG - CHP DIURNO. AF_06/2014</t>
  </si>
  <si>
    <t>04.5</t>
  </si>
  <si>
    <t>ROLO COMPACTADOR DE PNEUS ESTÁTICO, PRESSÃO VARIÁVEL, POTÊNCIA 111 HP, PESO SEM/COM LASTRO 9,5 / 26 T, LARGURA DE TRABALHO 1,90 M - CHP DIURNO. AF_07/2014</t>
  </si>
  <si>
    <t>04.6</t>
  </si>
  <si>
    <t>GRUPO GERADOR ESTACIONÁRIO, MOTOR DIESEL POTÊNCIA 170 KVA - CHP DIURNO. AF_02/2016</t>
  </si>
  <si>
    <t>04.7</t>
  </si>
  <si>
    <t>USINA MISTURADORA DE SOLOS, CAPACIDADE DE 200 A 500 TON/H, POTENCIA 75KW - CHP DIURNO. AF_07/2016</t>
  </si>
  <si>
    <t>CIMENTO PORTLAND COMPOSTO CP II-32</t>
  </si>
  <si>
    <t xml:space="preserve">TOTAL - M³ </t>
  </si>
  <si>
    <t>COMPOSIÇÃO - CP05</t>
  </si>
  <si>
    <t>BASE DE SOLO CIMENTO 2% MISTURA EM USINA, COMPACTACAO 100% PROCTOR NORMAL, EXCLUSIVE ESCAVACAO, CARGA E TRANSPORTE DO SOLO</t>
  </si>
  <si>
    <t>CPU 01</t>
  </si>
  <si>
    <t>SIDROLÂNDIA/MS</t>
  </si>
  <si>
    <t>COBERTURA EMERG.</t>
  </si>
  <si>
    <t>RUA PONTA PORÃ, ESQUINA COM AVENIDA ANTERO LEMES DA SILVA - CENTRO</t>
  </si>
  <si>
    <t>CARPINTEIRO DE ESQUADRIA COM ENCARGOS COMPLEMENTARES</t>
  </si>
  <si>
    <t>CPU06.4</t>
  </si>
  <si>
    <t>SERRALHEIRO COM ENCARGOS COMPLEMENTARES</t>
  </si>
  <si>
    <t>TUBO ACO GALVANIZADO COM COSTURA, CLASSE MEDIA, DN 2", E = *3,65* MM, PESO *5,10* KG/M (NBR 5580)</t>
  </si>
  <si>
    <t>TOTAL - M</t>
  </si>
  <si>
    <t>TUBO ACO GALVANIZADO COM COSTURA, CLASSE MEDIA, DN 3", E = *4,05* MM, PESO *8,47* KG/M (NBR 5580)</t>
  </si>
  <si>
    <t>CPU02</t>
  </si>
  <si>
    <t>RUFO EM CHAPA DE AÇO GALVANIZADO NÚMERO 24, CORTE DE 25 CM, INCLUSO TRANSPORTE VERTICAL</t>
  </si>
  <si>
    <t>ENCARGOS SOCIAIS DESONERADOS:                                                                               84,11% (HORA) - 47,31% (MÊS)</t>
  </si>
  <si>
    <t>kg</t>
  </si>
  <si>
    <t>m³</t>
  </si>
  <si>
    <t>FUNDAÇÃO</t>
  </si>
  <si>
    <t>3.01</t>
  </si>
  <si>
    <t>3.02</t>
  </si>
  <si>
    <t>3.03</t>
  </si>
  <si>
    <t>Fabricação, montagem e desmontagem de forma para sapata, E=25mm, 4 utilizações</t>
  </si>
  <si>
    <t>Lastro de concreto não-estrutural, espessura 5cm</t>
  </si>
  <si>
    <t>Concreto Bombeado fck= 25MPa; incluindo preparo, lançamento e adensamento</t>
  </si>
  <si>
    <t>Lançamento com uso de baldes, adensamento e acabamento de concreto em estruturas</t>
  </si>
  <si>
    <t>Armação de bloco ou sapata, utilizando aço CA-50 DE 8 MM</t>
  </si>
  <si>
    <t>INSTALAÇÕES ELÉTRICAS</t>
  </si>
  <si>
    <t>74246/001</t>
  </si>
  <si>
    <t>Refletor retangular fechado com lâmpada vapor metálico 400 W</t>
  </si>
  <si>
    <t>COBERTURA</t>
  </si>
  <si>
    <t>1.01</t>
  </si>
  <si>
    <t>1.02</t>
  </si>
  <si>
    <t>3.04</t>
  </si>
  <si>
    <t>3.05</t>
  </si>
  <si>
    <t>3.06</t>
  </si>
  <si>
    <t>3.07</t>
  </si>
  <si>
    <t>3.08</t>
  </si>
  <si>
    <t>TOTAL ITEM 3.0</t>
  </si>
  <si>
    <t>4.0</t>
  </si>
  <si>
    <t>4.01</t>
  </si>
  <si>
    <t>TOTAL ITEM 4.0</t>
  </si>
  <si>
    <t>LUMINÁRIA TIPO CALHA, DE SOBREPOR, COM 2 LÂMPADAS TUBULARES FLUORESCENTES DE 36 W, COM REATOR DE PARTIDA RÁPIDA - FORNECIMENTO E INSTALAÇÃO.</t>
  </si>
  <si>
    <t>PONTO DE ILUMINAÇÃO RESIDENCIAL INCLUINDO INTERRUPTOR PARALELO, CAIXA ELÉTRICA, ELETRODUTO, CABO, RASGO, QUEBRA E CHUMBAMENTO</t>
  </si>
  <si>
    <t>CABO DE COBRE FLEXÍVEL ISOLADO, 2,5 MM², ANTI-CHAMA 450/750 V, PARA CIRCUITOS TERMINAIS - FORNECIMENTO E INSTALAÇÃO.</t>
  </si>
  <si>
    <t xml:space="preserve"> PASSERELA COBERTA</t>
  </si>
  <si>
    <t>COBERTURA - EMERGÊNCIA</t>
  </si>
  <si>
    <t>DEPARTAMENTO DE PLANEJAMENTO</t>
  </si>
  <si>
    <t>REFORMA E ADEQUAÇÃO DECOBERTURA DA UNIDADE DE PRONTO ATENDIMENTO (UPA 24H)</t>
  </si>
  <si>
    <t>LANÇAMENTO COM USO DE BALDES, ADENSAMENTO E ACABAMENTO DE CONCRETO EM ESTRUTURAS.</t>
  </si>
  <si>
    <t>CONCRETO ARMADO - SAPATAS/ESTACAS</t>
  </si>
  <si>
    <t>FABRICAÇÃO E INSTALAÇÃO DE TESOURA INTEIRA EM AÇO, VÃO DE ATÉ 9 M, PARA TELHA ONDULADA DE FIBROCIMENTO, METÁLICA, PLÁSTICA OU TERMOACÚSTICA, INCLUSO IÇAMENTO.</t>
  </si>
  <si>
    <t>FABRICAÇÃO E INSTALAÇÃO DE TESOURA INTEIRA EM AÇO, VÃO DE ATÉ 10 M, PARA TELHA ONDULADA DE FIBROCIMENTO, METÁLICA, PLÁSTICA OU TERMOACÚSTICA, INCLUSO IÇAMENTO.</t>
  </si>
  <si>
    <t>FABRICAÇÃO E INSTALAÇÃO DE TESOURA INTEIRA EM AÇO, VÃO DE ATÉ 5 M, PARA TELHA ONDULADA DE FIBROCIMENTO, METÁLICA, PLÁSTICA OU TERMOACÚSTICA, INCLUSO IÇAMENTO.. AF_12/2015</t>
  </si>
  <si>
    <t>FABRICAÇÃO E INSTALAÇÃO DE TESOURA INTEIRA EM AÇO, VÃO DE ATÉ 6 M, PARA TELHA ONDULADA DE FIBROCIMENTO, METÁLICA, PLÁSTICA OU TERMOACÚSTICA, INCLUSO IÇAMENTO.</t>
  </si>
  <si>
    <t xml:space="preserve">TELHAMENTO COM TELHA DE AÇO/ALUMÍNIO E = 0,5 MM, COM ATÉ 2 ÁGUAS, INCLUSO IÇAMENTO. </t>
  </si>
  <si>
    <t>TELHAMENTO COM TELHA DE AÇO/ALUMÍNIO E = 0,5 MM, COM ATÉ 2 ÁGUAS, INCLUSO IÇAMENTO.  (PARA PLATIBANDA, CONFORME PROJETO)</t>
  </si>
  <si>
    <t>PILAR METÁLICO PERFIL LAMINADO OU SOLDADO EM AÇO ESTRUTURAL, COM CONEXÕES SOLDADAS, INCLUSOS MÃO DE OBRA, TRANSPORTE E IÇAMENTO UTILIZANDO GUINDASTE - FORNECIMENTO E INSTALAÇÃO</t>
  </si>
  <si>
    <t>3.09</t>
  </si>
  <si>
    <t>3.10</t>
  </si>
  <si>
    <t>3.11</t>
  </si>
  <si>
    <t>3.12</t>
  </si>
  <si>
    <t>3.13</t>
  </si>
  <si>
    <t>3.14</t>
  </si>
  <si>
    <t>2.01</t>
  </si>
  <si>
    <t>2.02</t>
  </si>
  <si>
    <t>2.03</t>
  </si>
  <si>
    <t>2.04</t>
  </si>
  <si>
    <t>2.05</t>
  </si>
  <si>
    <t>2.06</t>
  </si>
  <si>
    <t>2.07</t>
  </si>
  <si>
    <t>LÂMPADA TUBULAR LED DE 18/20 W, BASE G13 - FORNECIMENTO E INSTALAÇÃO</t>
  </si>
  <si>
    <t>2.08</t>
  </si>
  <si>
    <t>2.09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</si>
  <si>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</si>
  <si>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</si>
  <si>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</si>
  <si>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</si>
  <si>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</si>
  <si>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</si>
  <si>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</si>
  <si>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</si>
  <si>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</si>
  <si>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</si>
  <si>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TOTAL ITEM 2.0</t>
  </si>
  <si>
    <t xml:space="preserve">LIMPEZA FINAL - SUPERFÍCIE COM JATO DE ALTA PRESSÃO. </t>
  </si>
  <si>
    <t>FABRICAÇÃO E INSTALAÇÃO DE TESOURA INTEIRA EM AÇO, VÃO DE ATÉ 3 M, PARA TELHA ONDULADA DE FIBROCIMENTO, METÁLICA, PLÁSTICA OU TERMOACÚSTICA, INCLUSO IÇAMENTO.</t>
  </si>
  <si>
    <t>TRAMA DE AÇO PARA TELHADOS DE ATÉ 2 ÁGUAS PARA TELHA ONDULADA DE FIBROCIMENTO, METÁLICA, PLÁSTICA OU TERMOACÚSTICA, INCLUSO TRANSPORTE VERTICAL.</t>
  </si>
  <si>
    <t xml:space="preserve"> </t>
  </si>
  <si>
    <t>2.20</t>
  </si>
  <si>
    <t>2.21</t>
  </si>
  <si>
    <t>2.22</t>
  </si>
  <si>
    <t>TUBO PVC, SÉRIE R, ÁGUA PLUVIAL, DN 100 MM, FORNECIDO E INSTALADO EM RAMAL DE ENCAMINHAMENTO. AF_12/2014</t>
  </si>
  <si>
    <t>ÁREA TOTAL DAS COBERTAS: 215,00M²</t>
  </si>
  <si>
    <t>Ponto de iluminação simples, 2 módulos, Caixa elétrica, eletroduto, cabo, rasgo, quebra e chumbamento</t>
  </si>
  <si>
    <t>215,00,00M²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</si>
</sst>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"/>
    <numFmt numFmtId="166" formatCode="_(* #,##0.00_);_(* \(#,##0.00\);_(* &quot;-&quot;??_);_(@_)"/>
    <numFmt numFmtId="167" formatCode="0.000"/>
    <numFmt numFmtId="168" formatCode="_-[$R$-416]\ * #,##0.00_-;\-[$R$-416]\ * #,##0.00_-;_-[$R$-416]\ * &quot;-&quot;??_-;_-@_-"/>
    <numFmt numFmtId="169" formatCode="0.0%"/>
    <numFmt numFmtId="170" formatCode="_-* #,##0.0000_-;\-* #,##0.0000_-;_-* &quot;-&quot;??_-;_-@_-"/>
    <numFmt numFmtId="171" formatCode="_-* #,##0.000000_-;\-* #,##0.000000_-;_-* &quot;-&quot;??_-;_-@_-"/>
    <numFmt numFmtId="172" formatCode="0.0000"/>
  </numFmts>
  <fonts count="46"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sz val="8.5"/>
      <name val="Arial"/>
      <family val="2"/>
    </font>
    <font>
      <b/>
      <sz val="8.5"/>
      <name val="Arial"/>
      <family val="2"/>
    </font>
    <font>
      <b/>
      <sz val="8.5"/>
      <name val="Abadi MT Condensed Light"/>
      <family val="2"/>
    </font>
    <font>
      <b/>
      <i/>
      <sz val="8.5"/>
      <name val="Arial"/>
      <family val="2"/>
    </font>
    <font>
      <i/>
      <sz val="8.5"/>
      <name val="Arial"/>
      <family val="2"/>
    </font>
    <font>
      <i/>
      <sz val="8.5"/>
      <name val="Abadi MT Condensed Light"/>
      <family val="2"/>
    </font>
    <font>
      <i/>
      <sz val="8"/>
      <name val="Abadi MT Condensed Light"/>
      <family val="2"/>
    </font>
    <font>
      <sz val="8.5"/>
      <name val="Abadi MT Condensed Light"/>
      <family val="2"/>
    </font>
    <font>
      <b/>
      <i/>
      <sz val="8.5"/>
      <name val="Abadi MT Condensed Light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rgb="FF000000"/>
      <name val="Arial"/>
      <family val="2"/>
    </font>
    <font>
      <b/>
      <sz val="10"/>
      <color rgb="FF000000"/>
      <name val="Times New Roman"/>
      <family val="1"/>
    </font>
    <font>
      <b/>
      <sz val="9"/>
      <color rgb="FF000000"/>
      <name val="Arial"/>
      <family val="2"/>
    </font>
    <font>
      <b/>
      <i/>
      <sz val="10"/>
      <color rgb="FF000000"/>
      <name val="Times New Roman"/>
      <family val="1"/>
    </font>
    <font>
      <b/>
      <i/>
      <sz val="10"/>
      <name val="Arial"/>
      <family val="2"/>
    </font>
    <font>
      <b/>
      <i/>
      <sz val="10"/>
      <name val="Abadi MT Condensed Light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b/>
      <sz val="14"/>
      <color rgb="FF000000"/>
      <name val="Arial"/>
      <family val="2"/>
    </font>
    <font>
      <b/>
      <sz val="18"/>
      <color rgb="FF000000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</cellStyleXfs>
  <cellXfs count="574">
    <xf numFmtId="0" fontId="0" fillId="0" borderId="0" xfId="0" applyFill="1" applyBorder="1" applyAlignment="1">
      <alignment horizontal="left" vertical="top"/>
    </xf>
    <xf numFmtId="0" fontId="2" fillId="0" borderId="0" xfId="0" applyFont="1"/>
    <xf numFmtId="0" fontId="0" fillId="0" borderId="0" xfId="0"/>
    <xf numFmtId="0" fontId="4" fillId="0" borderId="0" xfId="0" applyFont="1"/>
    <xf numFmtId="0" fontId="5" fillId="0" borderId="0" xfId="0" applyFont="1"/>
    <xf numFmtId="43" fontId="4" fillId="0" borderId="0" xfId="1" applyFont="1"/>
    <xf numFmtId="0" fontId="4" fillId="0" borderId="0" xfId="0" applyFont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7" fontId="7" fillId="0" borderId="14" xfId="0" applyNumberFormat="1" applyFont="1" applyBorder="1" applyAlignment="1">
      <alignment horizontal="left"/>
    </xf>
    <xf numFmtId="167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4" fillId="0" borderId="2" xfId="0" applyFont="1" applyBorder="1"/>
    <xf numFmtId="43" fontId="4" fillId="0" borderId="2" xfId="1" applyFont="1" applyBorder="1"/>
    <xf numFmtId="0" fontId="4" fillId="0" borderId="3" xfId="0" applyFont="1" applyBorder="1"/>
    <xf numFmtId="167" fontId="7" fillId="0" borderId="13" xfId="0" applyNumberFormat="1" applyFont="1" applyBorder="1" applyAlignment="1">
      <alignment horizontal="left"/>
    </xf>
    <xf numFmtId="167" fontId="8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7" fontId="11" fillId="0" borderId="18" xfId="0" applyNumberFormat="1" applyFont="1" applyBorder="1" applyAlignment="1">
      <alignment horizontal="left" wrapText="1"/>
    </xf>
    <xf numFmtId="2" fontId="11" fillId="0" borderId="19" xfId="0" applyNumberFormat="1" applyFont="1" applyBorder="1"/>
    <xf numFmtId="43" fontId="4" fillId="0" borderId="19" xfId="1" applyFont="1" applyBorder="1"/>
    <xf numFmtId="0" fontId="9" fillId="0" borderId="0" xfId="0" applyFont="1" applyBorder="1" applyAlignment="1">
      <alignment horizontal="center"/>
    </xf>
    <xf numFmtId="43" fontId="4" fillId="0" borderId="20" xfId="1" applyFont="1" applyBorder="1"/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167" fontId="11" fillId="0" borderId="18" xfId="0" applyNumberFormat="1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43" fontId="4" fillId="0" borderId="20" xfId="1" applyFont="1" applyBorder="1" applyAlignment="1">
      <alignment horizontal="center"/>
    </xf>
    <xf numFmtId="43" fontId="4" fillId="0" borderId="24" xfId="1" applyFont="1" applyBorder="1"/>
    <xf numFmtId="167" fontId="11" fillId="0" borderId="25" xfId="0" applyNumberFormat="1" applyFont="1" applyBorder="1" applyAlignment="1">
      <alignment horizontal="left"/>
    </xf>
    <xf numFmtId="2" fontId="11" fillId="0" borderId="20" xfId="0" applyNumberFormat="1" applyFont="1" applyBorder="1"/>
    <xf numFmtId="0" fontId="4" fillId="0" borderId="20" xfId="0" applyFont="1" applyBorder="1" applyAlignment="1">
      <alignment horizontal="center"/>
    </xf>
    <xf numFmtId="43" fontId="4" fillId="0" borderId="26" xfId="1" applyFont="1" applyBorder="1"/>
    <xf numFmtId="167" fontId="11" fillId="0" borderId="27" xfId="0" applyNumberFormat="1" applyFont="1" applyBorder="1" applyAlignment="1">
      <alignment horizontal="left"/>
    </xf>
    <xf numFmtId="2" fontId="11" fillId="0" borderId="28" xfId="0" applyNumberFormat="1" applyFont="1" applyBorder="1"/>
    <xf numFmtId="43" fontId="4" fillId="0" borderId="28" xfId="1" applyFont="1" applyBorder="1"/>
    <xf numFmtId="0" fontId="4" fillId="0" borderId="28" xfId="0" applyFont="1" applyBorder="1" applyAlignment="1">
      <alignment horizontal="center"/>
    </xf>
    <xf numFmtId="43" fontId="4" fillId="0" borderId="28" xfId="1" applyFont="1" applyBorder="1" applyAlignment="1">
      <alignment horizontal="center"/>
    </xf>
    <xf numFmtId="43" fontId="4" fillId="0" borderId="29" xfId="1" applyFont="1" applyBorder="1"/>
    <xf numFmtId="167" fontId="11" fillId="0" borderId="30" xfId="0" applyNumberFormat="1" applyFont="1" applyBorder="1" applyAlignment="1">
      <alignment horizontal="left"/>
    </xf>
    <xf numFmtId="2" fontId="11" fillId="0" borderId="31" xfId="0" applyNumberFormat="1" applyFont="1" applyBorder="1"/>
    <xf numFmtId="43" fontId="4" fillId="0" borderId="31" xfId="1" applyFont="1" applyBorder="1"/>
    <xf numFmtId="0" fontId="4" fillId="0" borderId="31" xfId="0" applyFont="1" applyBorder="1" applyAlignment="1">
      <alignment horizontal="center"/>
    </xf>
    <xf numFmtId="43" fontId="4" fillId="0" borderId="31" xfId="1" applyFont="1" applyBorder="1" applyAlignment="1">
      <alignment horizontal="center"/>
    </xf>
    <xf numFmtId="43" fontId="4" fillId="0" borderId="32" xfId="1" applyFont="1" applyBorder="1"/>
    <xf numFmtId="167" fontId="6" fillId="0" borderId="33" xfId="0" applyNumberFormat="1" applyFont="1" applyBorder="1" applyAlignment="1">
      <alignment horizontal="left"/>
    </xf>
    <xf numFmtId="2" fontId="6" fillId="0" borderId="34" xfId="0" applyNumberFormat="1" applyFont="1" applyBorder="1"/>
    <xf numFmtId="43" fontId="5" fillId="0" borderId="34" xfId="1" applyFont="1" applyBorder="1"/>
    <xf numFmtId="0" fontId="5" fillId="0" borderId="34" xfId="0" applyFont="1" applyBorder="1" applyAlignment="1">
      <alignment horizontal="center"/>
    </xf>
    <xf numFmtId="43" fontId="5" fillId="0" borderId="35" xfId="1" applyFont="1" applyBorder="1"/>
    <xf numFmtId="167" fontId="6" fillId="0" borderId="0" xfId="0" applyNumberFormat="1" applyFont="1" applyBorder="1" applyAlignment="1">
      <alignment horizontal="left"/>
    </xf>
    <xf numFmtId="2" fontId="6" fillId="0" borderId="0" xfId="0" applyNumberFormat="1" applyFont="1" applyBorder="1"/>
    <xf numFmtId="43" fontId="5" fillId="0" borderId="0" xfId="1" applyFont="1" applyBorder="1"/>
    <xf numFmtId="0" fontId="5" fillId="0" borderId="0" xfId="0" applyFont="1" applyBorder="1" applyAlignment="1">
      <alignment horizontal="center"/>
    </xf>
    <xf numFmtId="43" fontId="4" fillId="0" borderId="0" xfId="1" applyFont="1" applyBorder="1"/>
    <xf numFmtId="43" fontId="4" fillId="0" borderId="0" xfId="1" applyFont="1" applyBorder="1" applyAlignment="1">
      <alignment horizontal="center"/>
    </xf>
    <xf numFmtId="43" fontId="5" fillId="0" borderId="7" xfId="1" applyFont="1" applyBorder="1"/>
    <xf numFmtId="0" fontId="0" fillId="0" borderId="7" xfId="0" applyBorder="1"/>
    <xf numFmtId="167" fontId="7" fillId="0" borderId="0" xfId="0" applyNumberFormat="1" applyFont="1" applyBorder="1" applyAlignment="1">
      <alignment horizontal="left"/>
    </xf>
    <xf numFmtId="2" fontId="11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12" fillId="0" borderId="0" xfId="0" applyFont="1" applyBorder="1"/>
    <xf numFmtId="2" fontId="4" fillId="0" borderId="0" xfId="0" applyNumberFormat="1" applyFont="1" applyBorder="1"/>
    <xf numFmtId="43" fontId="4" fillId="0" borderId="36" xfId="1" applyFont="1" applyBorder="1"/>
    <xf numFmtId="0" fontId="6" fillId="0" borderId="39" xfId="0" applyFont="1" applyBorder="1"/>
    <xf numFmtId="0" fontId="5" fillId="0" borderId="39" xfId="0" applyFont="1" applyBorder="1"/>
    <xf numFmtId="0" fontId="4" fillId="0" borderId="39" xfId="0" applyFont="1" applyBorder="1"/>
    <xf numFmtId="2" fontId="5" fillId="0" borderId="39" xfId="0" applyNumberFormat="1" applyFont="1" applyBorder="1"/>
    <xf numFmtId="43" fontId="5" fillId="0" borderId="40" xfId="1" applyFont="1" applyBorder="1"/>
    <xf numFmtId="0" fontId="0" fillId="0" borderId="39" xfId="0" applyBorder="1"/>
    <xf numFmtId="166" fontId="5" fillId="0" borderId="39" xfId="0" applyNumberFormat="1" applyFont="1" applyBorder="1"/>
    <xf numFmtId="43" fontId="5" fillId="0" borderId="39" xfId="1" applyFont="1" applyBorder="1"/>
    <xf numFmtId="0" fontId="4" fillId="0" borderId="40" xfId="0" applyFont="1" applyBorder="1"/>
    <xf numFmtId="0" fontId="4" fillId="0" borderId="1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left"/>
    </xf>
    <xf numFmtId="43" fontId="4" fillId="0" borderId="16" xfId="1" applyFont="1" applyBorder="1"/>
    <xf numFmtId="0" fontId="4" fillId="0" borderId="36" xfId="0" applyFont="1" applyBorder="1"/>
    <xf numFmtId="0" fontId="4" fillId="0" borderId="4" xfId="0" applyFont="1" applyBorder="1" applyAlignment="1">
      <alignment horizontal="left" wrapText="1"/>
    </xf>
    <xf numFmtId="2" fontId="5" fillId="0" borderId="0" xfId="0" applyNumberFormat="1" applyFont="1" applyBorder="1" applyAlignment="1"/>
    <xf numFmtId="0" fontId="5" fillId="0" borderId="0" xfId="0" applyFont="1" applyBorder="1"/>
    <xf numFmtId="0" fontId="11" fillId="0" borderId="4" xfId="0" applyFont="1" applyBorder="1" applyAlignment="1">
      <alignment horizontal="left"/>
    </xf>
    <xf numFmtId="0" fontId="11" fillId="0" borderId="0" xfId="0" applyFont="1" applyBorder="1"/>
    <xf numFmtId="43" fontId="4" fillId="0" borderId="42" xfId="1" applyFont="1" applyBorder="1"/>
    <xf numFmtId="0" fontId="4" fillId="0" borderId="20" xfId="0" applyFont="1" applyBorder="1"/>
    <xf numFmtId="0" fontId="11" fillId="0" borderId="41" xfId="0" applyFont="1" applyBorder="1"/>
    <xf numFmtId="2" fontId="5" fillId="0" borderId="0" xfId="0" applyNumberFormat="1" applyFont="1" applyBorder="1"/>
    <xf numFmtId="0" fontId="4" fillId="0" borderId="6" xfId="0" applyFont="1" applyBorder="1" applyAlignment="1">
      <alignment horizontal="left"/>
    </xf>
    <xf numFmtId="2" fontId="5" fillId="0" borderId="7" xfId="0" applyNumberFormat="1" applyFont="1" applyBorder="1"/>
    <xf numFmtId="0" fontId="5" fillId="0" borderId="7" xfId="0" applyFont="1" applyBorder="1"/>
    <xf numFmtId="0" fontId="4" fillId="0" borderId="7" xfId="0" applyFont="1" applyBorder="1"/>
    <xf numFmtId="0" fontId="4" fillId="0" borderId="8" xfId="0" applyFont="1" applyBorder="1"/>
    <xf numFmtId="166" fontId="11" fillId="0" borderId="5" xfId="0" applyNumberFormat="1" applyFont="1" applyBorder="1"/>
    <xf numFmtId="0" fontId="7" fillId="0" borderId="1" xfId="0" applyFont="1" applyBorder="1" applyAlignment="1">
      <alignment horizontal="left"/>
    </xf>
    <xf numFmtId="43" fontId="4" fillId="0" borderId="37" xfId="1" applyFont="1" applyBorder="1"/>
    <xf numFmtId="0" fontId="4" fillId="0" borderId="28" xfId="0" applyFont="1" applyBorder="1"/>
    <xf numFmtId="0" fontId="5" fillId="0" borderId="2" xfId="0" applyFont="1" applyBorder="1"/>
    <xf numFmtId="43" fontId="4" fillId="0" borderId="43" xfId="1" applyFont="1" applyBorder="1"/>
    <xf numFmtId="43" fontId="4" fillId="0" borderId="44" xfId="1" applyFont="1" applyBorder="1"/>
    <xf numFmtId="0" fontId="4" fillId="0" borderId="44" xfId="0" applyFont="1" applyBorder="1"/>
    <xf numFmtId="43" fontId="7" fillId="0" borderId="44" xfId="1" applyFont="1" applyBorder="1"/>
    <xf numFmtId="0" fontId="4" fillId="0" borderId="45" xfId="0" applyFont="1" applyBorder="1"/>
    <xf numFmtId="43" fontId="7" fillId="0" borderId="0" xfId="1" applyFont="1" applyBorder="1"/>
    <xf numFmtId="43" fontId="5" fillId="0" borderId="2" xfId="1" applyFont="1" applyBorder="1"/>
    <xf numFmtId="166" fontId="4" fillId="0" borderId="5" xfId="0" applyNumberFormat="1" applyFont="1" applyBorder="1"/>
    <xf numFmtId="0" fontId="4" fillId="0" borderId="1" xfId="0" applyFont="1" applyBorder="1" applyAlignment="1">
      <alignment horizontal="left" wrapText="1"/>
    </xf>
    <xf numFmtId="43" fontId="7" fillId="0" borderId="7" xfId="1" applyFont="1" applyBorder="1"/>
    <xf numFmtId="0" fontId="5" fillId="0" borderId="0" xfId="0" applyFont="1" applyBorder="1" applyAlignment="1">
      <alignment horizontal="right"/>
    </xf>
    <xf numFmtId="0" fontId="5" fillId="0" borderId="5" xfId="0" applyFont="1" applyBorder="1"/>
    <xf numFmtId="0" fontId="0" fillId="0" borderId="6" xfId="0" applyBorder="1"/>
    <xf numFmtId="0" fontId="5" fillId="0" borderId="7" xfId="0" applyFont="1" applyBorder="1" applyAlignment="1">
      <alignment horizontal="right"/>
    </xf>
    <xf numFmtId="0" fontId="5" fillId="0" borderId="8" xfId="0" applyFont="1" applyBorder="1"/>
    <xf numFmtId="0" fontId="0" fillId="0" borderId="8" xfId="0" applyBorder="1"/>
    <xf numFmtId="166" fontId="5" fillId="0" borderId="0" xfId="0" applyNumberFormat="1" applyFont="1" applyBorder="1"/>
    <xf numFmtId="166" fontId="4" fillId="0" borderId="0" xfId="0" applyNumberFormat="1" applyFont="1" applyBorder="1"/>
    <xf numFmtId="0" fontId="4" fillId="0" borderId="0" xfId="0" applyFont="1" applyAlignment="1">
      <alignment horizontal="left"/>
    </xf>
    <xf numFmtId="0" fontId="15" fillId="0" borderId="0" xfId="0" applyFont="1"/>
    <xf numFmtId="0" fontId="5" fillId="0" borderId="0" xfId="0" applyFont="1" applyBorder="1" applyAlignment="1"/>
    <xf numFmtId="0" fontId="4" fillId="0" borderId="0" xfId="0" applyFont="1" applyBorder="1" applyAlignment="1">
      <alignment horizontal="left"/>
    </xf>
    <xf numFmtId="2" fontId="7" fillId="0" borderId="0" xfId="0" applyNumberFormat="1" applyFont="1" applyBorder="1" applyAlignment="1"/>
    <xf numFmtId="2" fontId="15" fillId="0" borderId="0" xfId="0" applyNumberFormat="1" applyFont="1"/>
    <xf numFmtId="0" fontId="0" fillId="0" borderId="0" xfId="0" applyBorder="1"/>
    <xf numFmtId="0" fontId="11" fillId="0" borderId="7" xfId="0" applyFont="1" applyBorder="1"/>
    <xf numFmtId="43" fontId="7" fillId="0" borderId="7" xfId="1" applyFont="1" applyBorder="1" applyAlignment="1">
      <alignment horizontal="right"/>
    </xf>
    <xf numFmtId="0" fontId="11" fillId="0" borderId="8" xfId="0" applyFont="1" applyBorder="1"/>
    <xf numFmtId="0" fontId="16" fillId="0" borderId="0" xfId="0" applyFont="1" applyBorder="1"/>
    <xf numFmtId="43" fontId="16" fillId="0" borderId="0" xfId="0" applyNumberFormat="1" applyFont="1" applyBorder="1"/>
    <xf numFmtId="43" fontId="4" fillId="0" borderId="39" xfId="1" applyFont="1" applyBorder="1"/>
    <xf numFmtId="43" fontId="17" fillId="0" borderId="0" xfId="0" applyNumberFormat="1" applyFont="1" applyBorder="1"/>
    <xf numFmtId="2" fontId="4" fillId="0" borderId="7" xfId="0" applyNumberFormat="1" applyFont="1" applyBorder="1"/>
    <xf numFmtId="0" fontId="18" fillId="0" borderId="39" xfId="0" applyFont="1" applyBorder="1"/>
    <xf numFmtId="0" fontId="19" fillId="0" borderId="38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43" fontId="4" fillId="0" borderId="46" xfId="1" applyFont="1" applyBorder="1"/>
    <xf numFmtId="43" fontId="4" fillId="0" borderId="47" xfId="1" applyFont="1" applyBorder="1"/>
    <xf numFmtId="0" fontId="4" fillId="0" borderId="47" xfId="0" applyFont="1" applyBorder="1"/>
    <xf numFmtId="166" fontId="4" fillId="0" borderId="8" xfId="0" applyNumberFormat="1" applyFont="1" applyBorder="1"/>
    <xf numFmtId="0" fontId="0" fillId="0" borderId="0" xfId="0" applyProtection="1">
      <protection locked="0"/>
    </xf>
    <xf numFmtId="0" fontId="22" fillId="0" borderId="13" xfId="0" applyFont="1" applyBorder="1" applyProtection="1"/>
    <xf numFmtId="0" fontId="22" fillId="0" borderId="10" xfId="0" applyFont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27" fillId="0" borderId="13" xfId="4" applyFont="1" applyBorder="1" applyAlignment="1" applyProtection="1">
      <alignment horizontal="center" vertical="center"/>
    </xf>
    <xf numFmtId="10" fontId="28" fillId="5" borderId="10" xfId="5" applyNumberFormat="1" applyFont="1" applyFill="1" applyBorder="1" applyAlignment="1" applyProtection="1">
      <alignment horizontal="center" vertical="center"/>
      <protection locked="0"/>
    </xf>
    <xf numFmtId="10" fontId="27" fillId="5" borderId="10" xfId="4" applyNumberFormat="1" applyFont="1" applyFill="1" applyBorder="1" applyAlignment="1" applyProtection="1">
      <alignment horizontal="center" vertical="center"/>
      <protection locked="0"/>
    </xf>
    <xf numFmtId="10" fontId="27" fillId="0" borderId="10" xfId="4" applyNumberFormat="1" applyFont="1" applyBorder="1" applyAlignment="1" applyProtection="1">
      <alignment vertical="center"/>
    </xf>
    <xf numFmtId="0" fontId="21" fillId="4" borderId="13" xfId="0" applyFont="1" applyFill="1" applyBorder="1" applyAlignment="1" applyProtection="1">
      <alignment horizontal="center" vertical="center" wrapText="1"/>
    </xf>
    <xf numFmtId="10" fontId="27" fillId="5" borderId="10" xfId="5" applyNumberFormat="1" applyFont="1" applyFill="1" applyBorder="1" applyAlignment="1" applyProtection="1">
      <alignment horizontal="center" vertical="center"/>
      <protection locked="0"/>
    </xf>
    <xf numFmtId="10" fontId="29" fillId="0" borderId="10" xfId="5" applyNumberFormat="1" applyFont="1" applyFill="1" applyBorder="1" applyAlignment="1" applyProtection="1">
      <alignment horizontal="center" vertical="center"/>
    </xf>
    <xf numFmtId="10" fontId="29" fillId="0" borderId="10" xfId="4" applyNumberFormat="1" applyFont="1" applyFill="1" applyBorder="1" applyAlignment="1" applyProtection="1">
      <alignment horizontal="center" vertical="center"/>
    </xf>
    <xf numFmtId="0" fontId="29" fillId="0" borderId="57" xfId="4" applyFont="1" applyBorder="1" applyAlignment="1" applyProtection="1">
      <alignment vertical="center"/>
    </xf>
    <xf numFmtId="0" fontId="2" fillId="0" borderId="4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2" fillId="0" borderId="55" xfId="0" applyFont="1" applyBorder="1" applyProtection="1"/>
    <xf numFmtId="0" fontId="22" fillId="0" borderId="55" xfId="0" applyFont="1" applyBorder="1" applyAlignment="1" applyProtection="1">
      <alignment horizontal="center" vertical="center"/>
    </xf>
    <xf numFmtId="0" fontId="21" fillId="4" borderId="55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5" xfId="0" applyFont="1" applyFill="1" applyBorder="1" applyAlignment="1" applyProtection="1">
      <alignment horizontal="center" vertical="center" wrapText="1"/>
    </xf>
    <xf numFmtId="0" fontId="0" fillId="0" borderId="55" xfId="0" applyFont="1" applyFill="1" applyBorder="1" applyAlignment="1" applyProtection="1">
      <alignment horizontal="left" vertical="center" wrapText="1"/>
    </xf>
    <xf numFmtId="0" fontId="0" fillId="5" borderId="55" xfId="0" applyFont="1" applyFill="1" applyBorder="1" applyAlignment="1" applyProtection="1">
      <alignment horizontal="center" vertical="center" wrapText="1"/>
      <protection locked="0"/>
    </xf>
    <xf numFmtId="44" fontId="0" fillId="0" borderId="55" xfId="3" applyFont="1" applyFill="1" applyBorder="1" applyAlignment="1" applyProtection="1">
      <alignment horizontal="center" vertical="center" wrapText="1"/>
    </xf>
    <xf numFmtId="168" fontId="0" fillId="0" borderId="55" xfId="0" applyNumberFormat="1" applyFont="1" applyFill="1" applyBorder="1" applyAlignment="1" applyProtection="1">
      <alignment horizontal="center" vertical="center" wrapText="1"/>
    </xf>
    <xf numFmtId="168" fontId="0" fillId="0" borderId="55" xfId="0" applyNumberFormat="1" applyBorder="1" applyAlignment="1" applyProtection="1">
      <alignment horizontal="center" vertical="center" wrapText="1"/>
    </xf>
    <xf numFmtId="14" fontId="33" fillId="0" borderId="59" xfId="0" applyNumberFormat="1" applyFont="1" applyBorder="1" applyAlignment="1" applyProtection="1">
      <alignment vertical="center"/>
    </xf>
    <xf numFmtId="14" fontId="33" fillId="0" borderId="68" xfId="0" applyNumberFormat="1" applyFont="1" applyBorder="1" applyAlignment="1" applyProtection="1">
      <alignment vertical="center"/>
    </xf>
    <xf numFmtId="14" fontId="33" fillId="0" borderId="52" xfId="0" applyNumberFormat="1" applyFont="1" applyBorder="1" applyAlignment="1" applyProtection="1">
      <alignment vertical="center"/>
    </xf>
    <xf numFmtId="0" fontId="1" fillId="0" borderId="55" xfId="0" applyFont="1" applyFill="1" applyBorder="1" applyAlignment="1" applyProtection="1">
      <alignment horizontal="left" vertical="center" wrapText="1"/>
    </xf>
    <xf numFmtId="0" fontId="1" fillId="0" borderId="55" xfId="0" applyFont="1" applyFill="1" applyBorder="1" applyAlignment="1" applyProtection="1">
      <alignment horizontal="center" vertical="center" wrapText="1"/>
    </xf>
    <xf numFmtId="2" fontId="0" fillId="5" borderId="55" xfId="0" applyNumberFormat="1" applyFont="1" applyFill="1" applyBorder="1" applyAlignment="1" applyProtection="1">
      <alignment horizontal="center" vertical="center" wrapText="1"/>
      <protection locked="0"/>
    </xf>
    <xf numFmtId="167" fontId="0" fillId="5" borderId="55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horizontal="center" vertical="center"/>
    </xf>
    <xf numFmtId="0" fontId="27" fillId="0" borderId="13" xfId="4" applyFont="1" applyBorder="1" applyAlignment="1" applyProtection="1">
      <alignment horizontal="center" vertical="center"/>
    </xf>
    <xf numFmtId="9" fontId="22" fillId="3" borderId="9" xfId="5" applyFont="1" applyFill="1" applyBorder="1" applyAlignment="1" applyProtection="1">
      <alignment horizontal="center" vertical="center"/>
    </xf>
    <xf numFmtId="44" fontId="0" fillId="0" borderId="0" xfId="3" applyFont="1" applyAlignment="1" applyProtection="1">
      <alignment horizontal="center"/>
      <protection locked="0"/>
    </xf>
    <xf numFmtId="9" fontId="0" fillId="0" borderId="0" xfId="5" applyFont="1" applyAlignment="1" applyProtection="1">
      <alignment horizontal="center"/>
      <protection locked="0"/>
    </xf>
    <xf numFmtId="44" fontId="22" fillId="3" borderId="9" xfId="3" applyFont="1" applyFill="1" applyBorder="1" applyAlignment="1" applyProtection="1">
      <alignment horizontal="center" vertical="center"/>
    </xf>
    <xf numFmtId="44" fontId="0" fillId="0" borderId="9" xfId="3" applyFont="1" applyBorder="1" applyAlignment="1" applyProtection="1">
      <alignment horizontal="center" vertical="center"/>
    </xf>
    <xf numFmtId="0" fontId="0" fillId="0" borderId="0" xfId="0" applyFill="1" applyProtection="1">
      <protection locked="0"/>
    </xf>
    <xf numFmtId="44" fontId="0" fillId="0" borderId="50" xfId="3" applyFont="1" applyBorder="1" applyAlignment="1" applyProtection="1">
      <alignment horizontal="center"/>
    </xf>
    <xf numFmtId="44" fontId="22" fillId="3" borderId="10" xfId="3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44" fontId="0" fillId="0" borderId="0" xfId="3" applyFont="1" applyProtection="1">
      <protection locked="0"/>
    </xf>
    <xf numFmtId="0" fontId="34" fillId="0" borderId="13" xfId="0" applyFont="1" applyBorder="1" applyAlignment="1" applyProtection="1">
      <alignment horizontal="center" vertical="center"/>
    </xf>
    <xf numFmtId="0" fontId="34" fillId="0" borderId="9" xfId="0" applyFont="1" applyBorder="1" applyProtection="1"/>
    <xf numFmtId="0" fontId="34" fillId="0" borderId="13" xfId="0" applyFont="1" applyFill="1" applyBorder="1" applyAlignment="1" applyProtection="1">
      <alignment horizontal="center" vertical="center"/>
    </xf>
    <xf numFmtId="0" fontId="34" fillId="0" borderId="9" xfId="0" applyFont="1" applyFill="1" applyBorder="1" applyProtection="1"/>
    <xf numFmtId="44" fontId="34" fillId="0" borderId="49" xfId="0" applyNumberFormat="1" applyFont="1" applyBorder="1" applyAlignment="1" applyProtection="1"/>
    <xf numFmtId="10" fontId="34" fillId="0" borderId="49" xfId="2" applyNumberFormat="1" applyFont="1" applyBorder="1" applyAlignment="1" applyProtection="1">
      <alignment horizontal="center"/>
    </xf>
    <xf numFmtId="44" fontId="36" fillId="0" borderId="9" xfId="0" applyNumberFormat="1" applyFont="1" applyBorder="1" applyProtection="1"/>
    <xf numFmtId="44" fontId="37" fillId="0" borderId="9" xfId="0" applyNumberFormat="1" applyFont="1" applyBorder="1" applyProtection="1"/>
    <xf numFmtId="10" fontId="37" fillId="0" borderId="9" xfId="2" applyNumberFormat="1" applyFont="1" applyBorder="1" applyAlignment="1" applyProtection="1">
      <alignment horizontal="center"/>
      <protection locked="0"/>
    </xf>
    <xf numFmtId="44" fontId="37" fillId="0" borderId="9" xfId="3" applyFont="1" applyBorder="1" applyAlignment="1" applyProtection="1">
      <alignment horizontal="center"/>
    </xf>
    <xf numFmtId="9" fontId="37" fillId="0" borderId="9" xfId="5" applyFont="1" applyBorder="1" applyAlignment="1" applyProtection="1">
      <alignment horizontal="center"/>
    </xf>
    <xf numFmtId="44" fontId="37" fillId="0" borderId="10" xfId="3" applyFont="1" applyBorder="1" applyAlignment="1" applyProtection="1">
      <alignment horizontal="center"/>
    </xf>
    <xf numFmtId="0" fontId="37" fillId="0" borderId="9" xfId="0" applyFont="1" applyBorder="1" applyProtection="1"/>
    <xf numFmtId="0" fontId="37" fillId="0" borderId="9" xfId="0" applyFont="1" applyFill="1" applyBorder="1" applyProtection="1"/>
    <xf numFmtId="10" fontId="37" fillId="0" borderId="9" xfId="2" applyNumberFormat="1" applyFont="1" applyFill="1" applyBorder="1" applyAlignment="1" applyProtection="1">
      <alignment horizontal="center"/>
      <protection locked="0"/>
    </xf>
    <xf numFmtId="44" fontId="37" fillId="0" borderId="10" xfId="3" applyFont="1" applyFill="1" applyBorder="1" applyAlignment="1" applyProtection="1">
      <alignment horizontal="center"/>
    </xf>
    <xf numFmtId="44" fontId="37" fillId="0" borderId="49" xfId="3" applyFont="1" applyBorder="1" applyAlignment="1" applyProtection="1">
      <alignment horizontal="center"/>
    </xf>
    <xf numFmtId="169" fontId="37" fillId="0" borderId="49" xfId="5" applyNumberFormat="1" applyFont="1" applyBorder="1" applyAlignment="1" applyProtection="1">
      <alignment horizontal="center"/>
    </xf>
    <xf numFmtId="44" fontId="37" fillId="0" borderId="50" xfId="3" applyFont="1" applyBorder="1" applyAlignment="1" applyProtection="1">
      <alignment horizontal="center"/>
    </xf>
    <xf numFmtId="44" fontId="37" fillId="0" borderId="34" xfId="3" applyFont="1" applyBorder="1" applyAlignment="1" applyProtection="1">
      <alignment horizontal="center"/>
    </xf>
    <xf numFmtId="169" fontId="37" fillId="0" borderId="34" xfId="2" applyNumberFormat="1" applyFont="1" applyBorder="1" applyAlignment="1" applyProtection="1">
      <alignment horizontal="center"/>
    </xf>
    <xf numFmtId="44" fontId="37" fillId="0" borderId="35" xfId="3" applyFont="1" applyBorder="1" applyAlignment="1" applyProtection="1">
      <alignment horizontal="center"/>
    </xf>
    <xf numFmtId="0" fontId="21" fillId="4" borderId="52" xfId="0" applyFont="1" applyFill="1" applyBorder="1" applyAlignment="1" applyProtection="1">
      <alignment horizontal="center" vertical="center" wrapText="1"/>
    </xf>
    <xf numFmtId="168" fontId="1" fillId="0" borderId="55" xfId="0" applyNumberFormat="1" applyFont="1" applyFill="1" applyBorder="1" applyAlignment="1" applyProtection="1">
      <alignment horizontal="center" vertical="center" wrapText="1"/>
    </xf>
    <xf numFmtId="167" fontId="1" fillId="5" borderId="55" xfId="0" applyNumberFormat="1" applyFont="1" applyFill="1" applyBorder="1" applyAlignment="1" applyProtection="1">
      <alignment horizontal="center" vertical="center" wrapText="1"/>
      <protection locked="0"/>
    </xf>
    <xf numFmtId="9" fontId="0" fillId="0" borderId="0" xfId="2" applyFont="1" applyProtection="1">
      <protection locked="0"/>
    </xf>
    <xf numFmtId="0" fontId="44" fillId="0" borderId="48" xfId="0" applyFont="1" applyBorder="1" applyAlignment="1" applyProtection="1">
      <alignment horizontal="center" vertical="center" wrapText="1"/>
    </xf>
    <xf numFmtId="0" fontId="44" fillId="0" borderId="72" xfId="0" applyFont="1" applyBorder="1" applyAlignment="1" applyProtection="1">
      <alignment vertical="center"/>
      <protection locked="0"/>
    </xf>
    <xf numFmtId="0" fontId="44" fillId="0" borderId="95" xfId="0" applyFont="1" applyBorder="1" applyAlignment="1" applyProtection="1">
      <alignment vertical="center"/>
      <protection locked="0"/>
    </xf>
    <xf numFmtId="0" fontId="44" fillId="0" borderId="95" xfId="0" applyFont="1" applyBorder="1" applyAlignment="1" applyProtection="1">
      <alignment horizontal="center" vertical="center"/>
      <protection locked="0"/>
    </xf>
    <xf numFmtId="0" fontId="32" fillId="0" borderId="3" xfId="0" applyFont="1" applyFill="1" applyBorder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44" fontId="0" fillId="0" borderId="0" xfId="3" applyFont="1" applyAlignment="1" applyProtection="1">
      <alignment vertical="center"/>
      <protection locked="0"/>
    </xf>
    <xf numFmtId="9" fontId="0" fillId="0" borderId="0" xfId="2" applyFont="1" applyAlignment="1" applyProtection="1">
      <alignment vertical="center"/>
      <protection locked="0"/>
    </xf>
    <xf numFmtId="0" fontId="44" fillId="0" borderId="13" xfId="0" applyFont="1" applyBorder="1" applyAlignment="1" applyProtection="1">
      <alignment horizontal="center" vertical="center" wrapText="1"/>
    </xf>
    <xf numFmtId="0" fontId="44" fillId="0" borderId="69" xfId="0" applyFont="1" applyBorder="1" applyAlignment="1" applyProtection="1">
      <alignment vertical="center"/>
      <protection locked="0"/>
    </xf>
    <xf numFmtId="0" fontId="44" fillId="0" borderId="71" xfId="0" applyFont="1" applyBorder="1" applyAlignment="1" applyProtection="1">
      <alignment vertical="center"/>
      <protection locked="0"/>
    </xf>
    <xf numFmtId="0" fontId="44" fillId="0" borderId="71" xfId="0" applyFont="1" applyBorder="1" applyAlignment="1" applyProtection="1">
      <alignment horizontal="center" vertical="center"/>
      <protection locked="0"/>
    </xf>
    <xf numFmtId="0" fontId="32" fillId="0" borderId="5" xfId="0" applyFont="1" applyFill="1" applyBorder="1" applyAlignment="1">
      <alignment vertical="center" wrapText="1"/>
    </xf>
    <xf numFmtId="44" fontId="32" fillId="0" borderId="8" xfId="3" applyFont="1" applyFill="1" applyBorder="1" applyAlignment="1">
      <alignment vertical="center" wrapText="1"/>
    </xf>
    <xf numFmtId="0" fontId="44" fillId="0" borderId="100" xfId="0" applyFont="1" applyBorder="1" applyAlignment="1" applyProtection="1">
      <alignment vertical="center"/>
      <protection locked="0"/>
    </xf>
    <xf numFmtId="0" fontId="44" fillId="0" borderId="100" xfId="0" applyFont="1" applyBorder="1" applyAlignment="1" applyProtection="1">
      <alignment horizontal="center" vertical="center"/>
      <protection locked="0"/>
    </xf>
    <xf numFmtId="10" fontId="37" fillId="0" borderId="9" xfId="5" applyNumberFormat="1" applyFont="1" applyBorder="1" applyAlignment="1" applyProtection="1">
      <alignment horizontal="center"/>
    </xf>
    <xf numFmtId="164" fontId="0" fillId="0" borderId="0" xfId="0" applyNumberFormat="1" applyProtection="1">
      <protection locked="0"/>
    </xf>
    <xf numFmtId="1" fontId="34" fillId="0" borderId="9" xfId="0" applyNumberFormat="1" applyFont="1" applyBorder="1" applyProtection="1"/>
    <xf numFmtId="44" fontId="36" fillId="0" borderId="9" xfId="0" applyNumberFormat="1" applyFont="1" applyBorder="1" applyAlignment="1" applyProtection="1">
      <alignment horizontal="left"/>
    </xf>
    <xf numFmtId="0" fontId="22" fillId="0" borderId="55" xfId="0" applyFont="1" applyBorder="1" applyAlignment="1" applyProtection="1">
      <alignment horizontal="center" vertical="center"/>
    </xf>
    <xf numFmtId="0" fontId="26" fillId="8" borderId="91" xfId="0" applyFont="1" applyFill="1" applyBorder="1" applyAlignment="1">
      <alignment horizontal="center" vertical="top" wrapText="1"/>
    </xf>
    <xf numFmtId="0" fontId="26" fillId="8" borderId="91" xfId="0" applyFont="1" applyFill="1" applyBorder="1" applyAlignment="1">
      <alignment horizontal="left" vertical="top" wrapText="1"/>
    </xf>
    <xf numFmtId="0" fontId="26" fillId="8" borderId="91" xfId="0" applyFont="1" applyFill="1" applyBorder="1" applyAlignment="1">
      <alignment horizontal="center" vertical="center" wrapText="1"/>
    </xf>
    <xf numFmtId="1" fontId="15" fillId="8" borderId="91" xfId="0" applyNumberFormat="1" applyFont="1" applyFill="1" applyBorder="1" applyAlignment="1">
      <alignment horizontal="center" vertical="top" shrinkToFit="1"/>
    </xf>
    <xf numFmtId="172" fontId="0" fillId="5" borderId="55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0" xfId="0" applyFont="1" applyFill="1" applyBorder="1" applyAlignment="1">
      <alignment horizontal="left" vertical="top" wrapText="1"/>
    </xf>
    <xf numFmtId="0" fontId="26" fillId="8" borderId="92" xfId="0" applyFont="1" applyFill="1" applyBorder="1" applyAlignment="1">
      <alignment horizontal="center" vertical="center" wrapText="1"/>
    </xf>
    <xf numFmtId="1" fontId="15" fillId="8" borderId="91" xfId="0" applyNumberFormat="1" applyFont="1" applyFill="1" applyBorder="1" applyAlignment="1">
      <alignment horizontal="center" vertical="center" wrapText="1" shrinkToFit="1"/>
    </xf>
    <xf numFmtId="0" fontId="26" fillId="8" borderId="9" xfId="4" applyFont="1" applyFill="1" applyBorder="1" applyAlignment="1">
      <alignment horizontal="center" vertical="center" wrapText="1"/>
    </xf>
    <xf numFmtId="0" fontId="26" fillId="8" borderId="9" xfId="4" applyFont="1" applyFill="1" applyBorder="1" applyAlignment="1">
      <alignment vertical="center" wrapText="1"/>
    </xf>
    <xf numFmtId="0" fontId="15" fillId="8" borderId="9" xfId="0" applyFont="1" applyFill="1" applyBorder="1" applyAlignment="1" applyProtection="1">
      <alignment horizontal="center" vertical="center" wrapText="1"/>
    </xf>
    <xf numFmtId="43" fontId="15" fillId="8" borderId="91" xfId="1" applyFont="1" applyFill="1" applyBorder="1" applyAlignment="1">
      <alignment horizontal="right" vertical="center" wrapText="1" shrinkToFit="1"/>
    </xf>
    <xf numFmtId="44" fontId="15" fillId="8" borderId="91" xfId="3" applyFont="1" applyFill="1" applyBorder="1" applyAlignment="1">
      <alignment horizontal="left" vertical="center" shrinkToFit="1"/>
    </xf>
    <xf numFmtId="44" fontId="26" fillId="8" borderId="10" xfId="3" applyFont="1" applyFill="1" applyBorder="1" applyAlignment="1">
      <alignment horizontal="right" vertical="center"/>
    </xf>
    <xf numFmtId="171" fontId="15" fillId="8" borderId="0" xfId="0" applyNumberFormat="1" applyFont="1" applyFill="1" applyBorder="1" applyAlignment="1">
      <alignment horizontal="left" vertical="top" wrapText="1"/>
    </xf>
    <xf numFmtId="170" fontId="15" fillId="8" borderId="0" xfId="0" applyNumberFormat="1" applyFont="1" applyFill="1" applyBorder="1" applyAlignment="1">
      <alignment horizontal="left" vertical="top" wrapText="1"/>
    </xf>
    <xf numFmtId="168" fontId="16" fillId="0" borderId="55" xfId="0" applyNumberFormat="1" applyFont="1" applyBorder="1" applyAlignment="1" applyProtection="1">
      <alignment horizontal="center" vertical="center" wrapText="1"/>
    </xf>
    <xf numFmtId="168" fontId="15" fillId="8" borderId="0" xfId="0" applyNumberFormat="1" applyFont="1" applyFill="1" applyBorder="1" applyAlignment="1">
      <alignment horizontal="left" vertical="top" wrapText="1"/>
    </xf>
    <xf numFmtId="1" fontId="15" fillId="8" borderId="90" xfId="0" applyNumberFormat="1" applyFont="1" applyFill="1" applyBorder="1" applyAlignment="1">
      <alignment horizontal="center" vertical="top" shrinkToFit="1"/>
    </xf>
    <xf numFmtId="0" fontId="26" fillId="8" borderId="90" xfId="0" applyFont="1" applyFill="1" applyBorder="1" applyAlignment="1">
      <alignment horizontal="center" vertical="top" wrapText="1"/>
    </xf>
    <xf numFmtId="0" fontId="26" fillId="8" borderId="90" xfId="0" applyFont="1" applyFill="1" applyBorder="1" applyAlignment="1">
      <alignment horizontal="left" vertical="top" wrapText="1"/>
    </xf>
    <xf numFmtId="1" fontId="26" fillId="8" borderId="9" xfId="0" applyNumberFormat="1" applyFont="1" applyFill="1" applyBorder="1" applyAlignment="1">
      <alignment horizontal="center" vertical="center" wrapText="1"/>
    </xf>
    <xf numFmtId="44" fontId="15" fillId="8" borderId="91" xfId="3" applyFont="1" applyFill="1" applyBorder="1" applyAlignment="1">
      <alignment horizontal="distributed" vertical="center" wrapText="1" shrinkToFit="1"/>
    </xf>
    <xf numFmtId="44" fontId="26" fillId="8" borderId="9" xfId="3" applyFont="1" applyFill="1" applyBorder="1" applyAlignment="1">
      <alignment horizontal="left" vertical="center" wrapText="1"/>
    </xf>
    <xf numFmtId="1" fontId="15" fillId="8" borderId="0" xfId="0" applyNumberFormat="1" applyFont="1" applyFill="1" applyBorder="1" applyAlignment="1">
      <alignment horizontal="center" vertical="top" shrinkToFit="1"/>
    </xf>
    <xf numFmtId="0" fontId="26" fillId="8" borderId="0" xfId="0" applyFont="1" applyFill="1" applyBorder="1" applyAlignment="1">
      <alignment horizontal="left" vertical="top" wrapText="1"/>
    </xf>
    <xf numFmtId="0" fontId="26" fillId="8" borderId="0" xfId="0" applyFont="1" applyFill="1" applyBorder="1" applyAlignment="1">
      <alignment horizontal="center" vertical="top" wrapText="1"/>
    </xf>
    <xf numFmtId="44" fontId="26" fillId="8" borderId="9" xfId="3" applyFont="1" applyFill="1" applyBorder="1" applyAlignment="1">
      <alignment vertical="center" wrapText="1"/>
    </xf>
    <xf numFmtId="0" fontId="15" fillId="8" borderId="78" xfId="0" applyFont="1" applyFill="1" applyBorder="1" applyAlignment="1" applyProtection="1">
      <alignment horizontal="center" vertical="center" wrapText="1"/>
    </xf>
    <xf numFmtId="44" fontId="26" fillId="8" borderId="0" xfId="3" applyFont="1" applyFill="1" applyBorder="1" applyAlignment="1">
      <alignment vertical="center" wrapText="1"/>
    </xf>
    <xf numFmtId="0" fontId="26" fillId="8" borderId="81" xfId="0" applyFont="1" applyFill="1" applyBorder="1" applyAlignment="1">
      <alignment horizontal="center" vertical="center" wrapText="1"/>
    </xf>
    <xf numFmtId="168" fontId="38" fillId="8" borderId="103" xfId="3" applyNumberFormat="1" applyFont="1" applyFill="1" applyBorder="1" applyAlignment="1">
      <alignment horizontal="distributed" vertical="center" wrapText="1"/>
    </xf>
    <xf numFmtId="43" fontId="26" fillId="8" borderId="9" xfId="1" applyFont="1" applyFill="1" applyBorder="1" applyAlignment="1">
      <alignment vertical="center" wrapText="1"/>
    </xf>
    <xf numFmtId="43" fontId="26" fillId="8" borderId="0" xfId="1" applyFont="1" applyFill="1" applyBorder="1" applyAlignment="1">
      <alignment vertical="center" wrapText="1"/>
    </xf>
    <xf numFmtId="0" fontId="26" fillId="8" borderId="38" xfId="0" applyFont="1" applyFill="1" applyBorder="1" applyAlignment="1">
      <alignment horizontal="center" vertical="center" wrapText="1"/>
    </xf>
    <xf numFmtId="43" fontId="2" fillId="8" borderId="39" xfId="1" applyFont="1" applyFill="1" applyBorder="1" applyAlignment="1">
      <alignment horizontal="left" vertical="center" wrapText="1"/>
    </xf>
    <xf numFmtId="43" fontId="15" fillId="8" borderId="0" xfId="0" applyNumberFormat="1" applyFont="1" applyFill="1" applyBorder="1" applyAlignment="1">
      <alignment horizontal="left" vertical="top" wrapText="1"/>
    </xf>
    <xf numFmtId="43" fontId="15" fillId="8" borderId="0" xfId="1" applyFont="1" applyFill="1" applyBorder="1" applyAlignment="1">
      <alignment horizontal="left" vertical="top"/>
    </xf>
    <xf numFmtId="0" fontId="15" fillId="8" borderId="0" xfId="0" applyFont="1" applyFill="1" applyBorder="1" applyAlignment="1">
      <alignment horizontal="left" vertical="top"/>
    </xf>
    <xf numFmtId="0" fontId="2" fillId="8" borderId="48" xfId="0" applyFont="1" applyFill="1" applyBorder="1" applyAlignment="1">
      <alignment horizontal="left" vertical="center" wrapText="1"/>
    </xf>
    <xf numFmtId="43" fontId="15" fillId="8" borderId="0" xfId="1" applyFont="1" applyFill="1" applyBorder="1" applyAlignment="1">
      <alignment horizontal="left" vertical="center"/>
    </xf>
    <xf numFmtId="0" fontId="15" fillId="8" borderId="0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horizontal="left" vertical="center" wrapText="1"/>
    </xf>
    <xf numFmtId="0" fontId="2" fillId="8" borderId="85" xfId="0" applyFont="1" applyFill="1" applyBorder="1" applyAlignment="1">
      <alignment horizontal="center" vertical="center" wrapText="1"/>
    </xf>
    <xf numFmtId="0" fontId="2" fillId="8" borderId="85" xfId="0" applyFont="1" applyFill="1" applyBorder="1" applyAlignment="1">
      <alignment vertical="center" wrapText="1"/>
    </xf>
    <xf numFmtId="43" fontId="2" fillId="8" borderId="85" xfId="1" applyFont="1" applyFill="1" applyBorder="1" applyAlignment="1">
      <alignment horizontal="center" vertical="center" wrapText="1"/>
    </xf>
    <xf numFmtId="44" fontId="2" fillId="8" borderId="85" xfId="3" applyFont="1" applyFill="1" applyBorder="1" applyAlignment="1">
      <alignment horizontal="center" vertical="center" wrapText="1"/>
    </xf>
    <xf numFmtId="44" fontId="2" fillId="8" borderId="86" xfId="3" applyFont="1" applyFill="1" applyBorder="1" applyAlignment="1">
      <alignment horizontal="center" vertical="center" wrapText="1"/>
    </xf>
    <xf numFmtId="43" fontId="15" fillId="8" borderId="0" xfId="1" applyFont="1" applyFill="1" applyBorder="1" applyAlignment="1">
      <alignment horizontal="center" vertical="top"/>
    </xf>
    <xf numFmtId="10" fontId="39" fillId="8" borderId="0" xfId="0" applyNumberFormat="1" applyFont="1" applyFill="1" applyBorder="1" applyAlignment="1">
      <alignment horizontal="center" vertical="top"/>
    </xf>
    <xf numFmtId="0" fontId="15" fillId="8" borderId="0" xfId="0" applyFont="1" applyFill="1" applyBorder="1" applyAlignment="1">
      <alignment horizontal="center" vertical="top"/>
    </xf>
    <xf numFmtId="10" fontId="39" fillId="8" borderId="0" xfId="0" applyNumberFormat="1" applyFont="1" applyFill="1" applyBorder="1" applyAlignment="1">
      <alignment horizontal="left" vertical="top"/>
    </xf>
    <xf numFmtId="0" fontId="26" fillId="8" borderId="78" xfId="0" applyFont="1" applyFill="1" applyBorder="1" applyAlignment="1">
      <alignment horizontal="center" vertical="center" wrapText="1"/>
    </xf>
    <xf numFmtId="0" fontId="26" fillId="8" borderId="78" xfId="0" applyFont="1" applyFill="1" applyBorder="1" applyAlignment="1">
      <alignment vertical="center" wrapText="1"/>
    </xf>
    <xf numFmtId="43" fontId="26" fillId="8" borderId="78" xfId="1" applyFont="1" applyFill="1" applyBorder="1" applyAlignment="1">
      <alignment horizontal="center" vertical="center" shrinkToFit="1"/>
    </xf>
    <xf numFmtId="44" fontId="15" fillId="8" borderId="90" xfId="3" applyFont="1" applyFill="1" applyBorder="1" applyAlignment="1">
      <alignment horizontal="center" vertical="center" wrapText="1" shrinkToFit="1"/>
    </xf>
    <xf numFmtId="44" fontId="26" fillId="8" borderId="78" xfId="3" applyFont="1" applyFill="1" applyBorder="1" applyAlignment="1">
      <alignment horizontal="center" vertical="center" shrinkToFit="1"/>
    </xf>
    <xf numFmtId="44" fontId="26" fillId="8" borderId="79" xfId="3" applyFont="1" applyFill="1" applyBorder="1" applyAlignment="1">
      <alignment horizontal="center" vertical="center" shrinkToFit="1"/>
    </xf>
    <xf numFmtId="43" fontId="15" fillId="8" borderId="0" xfId="1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26" fillId="8" borderId="91" xfId="0" applyFont="1" applyFill="1" applyBorder="1" applyAlignment="1">
      <alignment vertical="center" wrapText="1"/>
    </xf>
    <xf numFmtId="0" fontId="26" fillId="8" borderId="101" xfId="0" applyFont="1" applyFill="1" applyBorder="1" applyAlignment="1">
      <alignment horizontal="center" vertical="center" wrapText="1"/>
    </xf>
    <xf numFmtId="44" fontId="15" fillId="8" borderId="89" xfId="3" applyFont="1" applyFill="1" applyBorder="1" applyAlignment="1">
      <alignment horizontal="center" vertical="center" wrapText="1" shrinkToFit="1"/>
    </xf>
    <xf numFmtId="44" fontId="2" fillId="8" borderId="35" xfId="3" applyFont="1" applyFill="1" applyBorder="1" applyAlignment="1">
      <alignment horizontal="right" vertical="center" wrapText="1"/>
    </xf>
    <xf numFmtId="44" fontId="26" fillId="8" borderId="9" xfId="3" applyFont="1" applyFill="1" applyBorder="1" applyAlignment="1">
      <alignment horizontal="left" vertical="center" indent="1" shrinkToFit="1" readingOrder="2"/>
    </xf>
    <xf numFmtId="44" fontId="26" fillId="8" borderId="78" xfId="3" applyFont="1" applyFill="1" applyBorder="1" applyAlignment="1">
      <alignment horizontal="left" vertical="center" shrinkToFit="1"/>
    </xf>
    <xf numFmtId="44" fontId="26" fillId="8" borderId="79" xfId="3" applyFont="1" applyFill="1" applyBorder="1" applyAlignment="1">
      <alignment horizontal="left" vertical="center" shrinkToFit="1" readingOrder="2"/>
    </xf>
    <xf numFmtId="43" fontId="26" fillId="8" borderId="78" xfId="1" applyFont="1" applyFill="1" applyBorder="1" applyAlignment="1">
      <alignment horizontal="right" vertical="center" shrinkToFit="1"/>
    </xf>
    <xf numFmtId="44" fontId="26" fillId="8" borderId="78" xfId="3" applyFont="1" applyFill="1" applyBorder="1" applyAlignment="1">
      <alignment horizontal="left" vertical="center" indent="1" shrinkToFit="1" readingOrder="2"/>
    </xf>
    <xf numFmtId="43" fontId="26" fillId="8" borderId="11" xfId="1" applyFont="1" applyFill="1" applyBorder="1" applyAlignment="1">
      <alignment horizontal="right" vertical="center" wrapText="1"/>
    </xf>
    <xf numFmtId="44" fontId="26" fillId="8" borderId="80" xfId="3" applyFont="1" applyFill="1" applyBorder="1" applyAlignment="1">
      <alignment horizontal="left" vertical="center" shrinkToFit="1"/>
    </xf>
    <xf numFmtId="44" fontId="26" fillId="8" borderId="0" xfId="3" applyFont="1" applyFill="1" applyBorder="1" applyAlignment="1">
      <alignment horizontal="left" vertical="center" shrinkToFit="1"/>
    </xf>
    <xf numFmtId="44" fontId="26" fillId="8" borderId="5" xfId="3" applyFont="1" applyFill="1" applyBorder="1" applyAlignment="1">
      <alignment horizontal="left" vertical="center" shrinkToFit="1" readingOrder="2"/>
    </xf>
    <xf numFmtId="168" fontId="38" fillId="8" borderId="97" xfId="3" applyNumberFormat="1" applyFont="1" applyFill="1" applyBorder="1" applyAlignment="1">
      <alignment horizontal="distributed" vertical="center" wrapText="1"/>
    </xf>
    <xf numFmtId="44" fontId="40" fillId="8" borderId="82" xfId="3" applyFont="1" applyFill="1" applyBorder="1" applyAlignment="1">
      <alignment horizontal="right" vertical="center" shrinkToFit="1"/>
    </xf>
    <xf numFmtId="0" fontId="15" fillId="8" borderId="0" xfId="0" applyFont="1" applyFill="1" applyBorder="1" applyAlignment="1">
      <alignment vertical="top" wrapText="1"/>
    </xf>
    <xf numFmtId="43" fontId="15" fillId="8" borderId="0" xfId="1" applyFont="1" applyFill="1" applyBorder="1" applyAlignment="1">
      <alignment horizontal="right"/>
    </xf>
    <xf numFmtId="44" fontId="15" fillId="8" borderId="0" xfId="3" applyFont="1" applyFill="1" applyBorder="1" applyAlignment="1">
      <alignment horizontal="right"/>
    </xf>
    <xf numFmtId="44" fontId="15" fillId="8" borderId="0" xfId="3" applyFont="1" applyFill="1" applyBorder="1" applyAlignment="1">
      <alignment horizontal="left"/>
    </xf>
    <xf numFmtId="44" fontId="15" fillId="8" borderId="90" xfId="3" applyFont="1" applyFill="1" applyBorder="1" applyAlignment="1">
      <alignment horizontal="left" vertical="center" shrinkToFit="1"/>
    </xf>
    <xf numFmtId="44" fontId="26" fillId="8" borderId="79" xfId="3" applyFont="1" applyFill="1" applyBorder="1" applyAlignment="1">
      <alignment horizontal="right" vertical="center"/>
    </xf>
    <xf numFmtId="0" fontId="2" fillId="6" borderId="38" xfId="0" applyFont="1" applyFill="1" applyBorder="1" applyAlignment="1">
      <alignment horizontal="center" vertical="center" wrapText="1"/>
    </xf>
    <xf numFmtId="1" fontId="15" fillId="8" borderId="104" xfId="0" applyNumberFormat="1" applyFont="1" applyFill="1" applyBorder="1" applyAlignment="1">
      <alignment horizontal="center" vertical="center" wrapText="1" shrinkToFit="1"/>
    </xf>
    <xf numFmtId="0" fontId="26" fillId="8" borderId="11" xfId="4" applyFont="1" applyFill="1" applyBorder="1" applyAlignment="1">
      <alignment horizontal="center" vertical="center" wrapText="1"/>
    </xf>
    <xf numFmtId="0" fontId="26" fillId="8" borderId="11" xfId="4" applyFont="1" applyFill="1" applyBorder="1" applyAlignment="1">
      <alignment vertical="center" wrapText="1"/>
    </xf>
    <xf numFmtId="0" fontId="26" fillId="8" borderId="104" xfId="0" applyFont="1" applyFill="1" applyBorder="1" applyAlignment="1">
      <alignment horizontal="center" vertical="center" wrapText="1"/>
    </xf>
    <xf numFmtId="43" fontId="15" fillId="8" borderId="104" xfId="1" applyFont="1" applyFill="1" applyBorder="1" applyAlignment="1">
      <alignment horizontal="right" vertical="center" wrapText="1" shrinkToFit="1"/>
    </xf>
    <xf numFmtId="44" fontId="15" fillId="8" borderId="104" xfId="3" applyFont="1" applyFill="1" applyBorder="1" applyAlignment="1">
      <alignment horizontal="distributed" vertical="center" wrapText="1" shrinkToFit="1"/>
    </xf>
    <xf numFmtId="44" fontId="15" fillId="8" borderId="104" xfId="3" applyFont="1" applyFill="1" applyBorder="1" applyAlignment="1">
      <alignment horizontal="left" vertical="center" shrinkToFit="1"/>
    </xf>
    <xf numFmtId="44" fontId="26" fillId="8" borderId="12" xfId="3" applyFont="1" applyFill="1" applyBorder="1" applyAlignment="1">
      <alignment horizontal="right" vertical="center"/>
    </xf>
    <xf numFmtId="43" fontId="15" fillId="8" borderId="90" xfId="1" applyFont="1" applyFill="1" applyBorder="1" applyAlignment="1">
      <alignment horizontal="right" vertical="center" wrapText="1" shrinkToFit="1"/>
    </xf>
    <xf numFmtId="44" fontId="15" fillId="8" borderId="90" xfId="3" applyFont="1" applyFill="1" applyBorder="1" applyAlignment="1">
      <alignment horizontal="distributed" vertical="center" wrapText="1" shrinkToFit="1"/>
    </xf>
    <xf numFmtId="0" fontId="15" fillId="8" borderId="80" xfId="0" applyFont="1" applyFill="1" applyBorder="1" applyAlignment="1">
      <alignment horizontal="center" vertical="center" wrapText="1"/>
    </xf>
    <xf numFmtId="1" fontId="15" fillId="8" borderId="90" xfId="0" applyNumberFormat="1" applyFont="1" applyFill="1" applyBorder="1" applyAlignment="1">
      <alignment horizontal="center" vertical="center" wrapText="1" shrinkToFit="1"/>
    </xf>
    <xf numFmtId="0" fontId="26" fillId="8" borderId="78" xfId="4" applyFont="1" applyFill="1" applyBorder="1" applyAlignment="1">
      <alignment horizontal="center" vertical="center" wrapText="1"/>
    </xf>
    <xf numFmtId="0" fontId="26" fillId="8" borderId="78" xfId="4" applyFont="1" applyFill="1" applyBorder="1" applyAlignment="1">
      <alignment vertical="center" wrapText="1"/>
    </xf>
    <xf numFmtId="0" fontId="15" fillId="8" borderId="108" xfId="0" applyFont="1" applyFill="1" applyBorder="1" applyAlignment="1">
      <alignment horizontal="center" vertical="center" wrapText="1"/>
    </xf>
    <xf numFmtId="0" fontId="2" fillId="6" borderId="81" xfId="0" applyFont="1" applyFill="1" applyBorder="1" applyAlignment="1">
      <alignment horizontal="center" vertical="center" wrapText="1"/>
    </xf>
    <xf numFmtId="1" fontId="26" fillId="8" borderId="11" xfId="0" applyNumberFormat="1" applyFont="1" applyFill="1" applyBorder="1" applyAlignment="1">
      <alignment horizontal="center" vertical="center" wrapText="1"/>
    </xf>
    <xf numFmtId="43" fontId="26" fillId="8" borderId="11" xfId="1" applyFont="1" applyFill="1" applyBorder="1" applyAlignment="1">
      <alignment vertical="center" wrapText="1"/>
    </xf>
    <xf numFmtId="44" fontId="26" fillId="8" borderId="11" xfId="3" applyFont="1" applyFill="1" applyBorder="1" applyAlignment="1">
      <alignment vertical="center" wrapText="1"/>
    </xf>
    <xf numFmtId="1" fontId="26" fillId="8" borderId="78" xfId="0" applyNumberFormat="1" applyFont="1" applyFill="1" applyBorder="1" applyAlignment="1">
      <alignment horizontal="center" vertical="center" wrapText="1"/>
    </xf>
    <xf numFmtId="43" fontId="26" fillId="8" borderId="78" xfId="1" applyFont="1" applyFill="1" applyBorder="1" applyAlignment="1">
      <alignment vertical="center" wrapText="1"/>
    </xf>
    <xf numFmtId="44" fontId="26" fillId="8" borderId="78" xfId="3" applyFont="1" applyFill="1" applyBorder="1" applyAlignment="1">
      <alignment vertical="center" wrapText="1"/>
    </xf>
    <xf numFmtId="1" fontId="2" fillId="8" borderId="107" xfId="0" applyNumberFormat="1" applyFont="1" applyFill="1" applyBorder="1" applyAlignment="1">
      <alignment vertical="center" wrapText="1"/>
    </xf>
    <xf numFmtId="1" fontId="2" fillId="8" borderId="39" xfId="0" applyNumberFormat="1" applyFont="1" applyFill="1" applyBorder="1" applyAlignment="1">
      <alignment vertical="center" wrapText="1"/>
    </xf>
    <xf numFmtId="43" fontId="2" fillId="8" borderId="39" xfId="1" applyFont="1" applyFill="1" applyBorder="1" applyAlignment="1">
      <alignment vertical="center" wrapText="1"/>
    </xf>
    <xf numFmtId="44" fontId="2" fillId="8" borderId="39" xfId="3" applyFont="1" applyFill="1" applyBorder="1" applyAlignment="1">
      <alignment vertical="center" wrapText="1"/>
    </xf>
    <xf numFmtId="44" fontId="26" fillId="8" borderId="85" xfId="3" applyFont="1" applyFill="1" applyBorder="1" applyAlignment="1">
      <alignment horizontal="left" vertical="center" shrinkToFit="1"/>
    </xf>
    <xf numFmtId="44" fontId="26" fillId="8" borderId="86" xfId="3" applyFont="1" applyFill="1" applyBorder="1" applyAlignment="1">
      <alignment horizontal="left" vertical="center" shrinkToFit="1" readingOrder="2"/>
    </xf>
    <xf numFmtId="0" fontId="26" fillId="8" borderId="84" xfId="0" applyFont="1" applyFill="1" applyBorder="1" applyAlignment="1">
      <alignment horizontal="center" vertical="center" wrapText="1"/>
    </xf>
    <xf numFmtId="0" fontId="26" fillId="8" borderId="80" xfId="0" applyFont="1" applyFill="1" applyBorder="1" applyAlignment="1">
      <alignment horizontal="center" vertical="center" wrapText="1"/>
    </xf>
    <xf numFmtId="0" fontId="26" fillId="8" borderId="80" xfId="0" applyFont="1" applyFill="1" applyBorder="1" applyAlignment="1">
      <alignment vertical="center" wrapText="1"/>
    </xf>
    <xf numFmtId="44" fontId="26" fillId="8" borderId="78" xfId="3" applyFont="1" applyFill="1" applyBorder="1" applyAlignment="1">
      <alignment horizontal="left" vertical="center" wrapText="1"/>
    </xf>
    <xf numFmtId="0" fontId="2" fillId="6" borderId="83" xfId="0" applyFont="1" applyFill="1" applyBorder="1" applyAlignment="1">
      <alignment horizontal="center" vertical="center" wrapText="1"/>
    </xf>
    <xf numFmtId="0" fontId="2" fillId="8" borderId="83" xfId="0" applyFont="1" applyFill="1" applyBorder="1" applyAlignment="1">
      <alignment horizontal="center" vertical="center" wrapText="1"/>
    </xf>
    <xf numFmtId="165" fontId="2" fillId="6" borderId="48" xfId="0" applyNumberFormat="1" applyFont="1" applyFill="1" applyBorder="1" applyAlignment="1">
      <alignment horizontal="center" vertical="center" shrinkToFit="1"/>
    </xf>
    <xf numFmtId="1" fontId="26" fillId="8" borderId="81" xfId="0" applyNumberFormat="1" applyFont="1" applyFill="1" applyBorder="1" applyAlignment="1">
      <alignment horizontal="center" vertical="center" wrapText="1"/>
    </xf>
    <xf numFmtId="1" fontId="26" fillId="8" borderId="4" xfId="0" applyNumberFormat="1" applyFont="1" applyFill="1" applyBorder="1" applyAlignment="1">
      <alignment horizontal="left" vertical="center" wrapText="1"/>
    </xf>
    <xf numFmtId="1" fontId="15" fillId="8" borderId="112" xfId="0" applyNumberFormat="1" applyFont="1" applyFill="1" applyBorder="1" applyAlignment="1">
      <alignment horizontal="center" vertical="center" wrapText="1" shrinkToFit="1"/>
    </xf>
    <xf numFmtId="0" fontId="26" fillId="8" borderId="80" xfId="4" applyFont="1" applyFill="1" applyBorder="1" applyAlignment="1">
      <alignment horizontal="center" vertical="center" wrapText="1"/>
    </xf>
    <xf numFmtId="0" fontId="26" fillId="8" borderId="80" xfId="4" applyFont="1" applyFill="1" applyBorder="1" applyAlignment="1">
      <alignment vertical="center" wrapText="1"/>
    </xf>
    <xf numFmtId="0" fontId="26" fillId="8" borderId="111" xfId="0" applyFont="1" applyFill="1" applyBorder="1" applyAlignment="1">
      <alignment horizontal="center" vertical="center" wrapText="1"/>
    </xf>
    <xf numFmtId="1" fontId="15" fillId="8" borderId="113" xfId="0" applyNumberFormat="1" applyFont="1" applyFill="1" applyBorder="1" applyAlignment="1">
      <alignment horizontal="center" vertical="center" wrapText="1" shrinkToFit="1"/>
    </xf>
    <xf numFmtId="1" fontId="15" fillId="8" borderId="80" xfId="0" applyNumberFormat="1" applyFont="1" applyFill="1" applyBorder="1" applyAlignment="1">
      <alignment horizontal="center" vertical="center" shrinkToFit="1"/>
    </xf>
    <xf numFmtId="43" fontId="15" fillId="8" borderId="80" xfId="1" applyFont="1" applyFill="1" applyBorder="1" applyAlignment="1">
      <alignment horizontal="right" vertical="center" shrinkToFit="1"/>
    </xf>
    <xf numFmtId="44" fontId="15" fillId="8" borderId="80" xfId="3" applyFont="1" applyFill="1" applyBorder="1" applyAlignment="1">
      <alignment horizontal="left" vertical="center" indent="1" shrinkToFit="1"/>
    </xf>
    <xf numFmtId="44" fontId="15" fillId="8" borderId="112" xfId="3" applyFont="1" applyFill="1" applyBorder="1" applyAlignment="1">
      <alignment horizontal="left" vertical="center" shrinkToFit="1"/>
    </xf>
    <xf numFmtId="44" fontId="26" fillId="8" borderId="105" xfId="3" applyFont="1" applyFill="1" applyBorder="1" applyAlignment="1">
      <alignment horizontal="right" vertical="center"/>
    </xf>
    <xf numFmtId="44" fontId="38" fillId="8" borderId="86" xfId="3" applyFont="1" applyFill="1" applyBorder="1" applyAlignment="1">
      <alignment horizontal="right" vertical="center" wrapText="1"/>
    </xf>
    <xf numFmtId="0" fontId="44" fillId="0" borderId="7" xfId="0" applyFont="1" applyBorder="1" applyAlignment="1" applyProtection="1">
      <alignment vertical="center"/>
      <protection locked="0"/>
    </xf>
    <xf numFmtId="44" fontId="0" fillId="0" borderId="5" xfId="3" applyFont="1" applyBorder="1" applyAlignment="1" applyProtection="1">
      <alignment horizontal="center" vertical="center"/>
      <protection locked="0"/>
    </xf>
    <xf numFmtId="44" fontId="26" fillId="8" borderId="9" xfId="3" applyFont="1" applyFill="1" applyBorder="1" applyAlignment="1">
      <alignment horizontal="left" vertical="center" shrinkToFit="1"/>
    </xf>
    <xf numFmtId="0" fontId="26" fillId="8" borderId="90" xfId="0" applyFont="1" applyFill="1" applyBorder="1" applyAlignment="1">
      <alignment horizontal="center" vertical="center" wrapText="1"/>
    </xf>
    <xf numFmtId="0" fontId="26" fillId="8" borderId="90" xfId="0" applyFont="1" applyFill="1" applyBorder="1" applyAlignment="1">
      <alignment horizontal="left" vertical="center" wrapText="1"/>
    </xf>
    <xf numFmtId="2" fontId="15" fillId="8" borderId="90" xfId="0" applyNumberFormat="1" applyFont="1" applyFill="1" applyBorder="1" applyAlignment="1">
      <alignment horizontal="right" vertical="center" shrinkToFit="1"/>
    </xf>
    <xf numFmtId="44" fontId="26" fillId="8" borderId="79" xfId="3" applyFont="1" applyFill="1" applyBorder="1" applyAlignment="1">
      <alignment horizontal="left" vertical="center" shrinkToFit="1"/>
    </xf>
    <xf numFmtId="0" fontId="26" fillId="8" borderId="91" xfId="0" applyFont="1" applyFill="1" applyBorder="1" applyAlignment="1">
      <alignment horizontal="left" vertical="center" wrapText="1"/>
    </xf>
    <xf numFmtId="2" fontId="15" fillId="8" borderId="91" xfId="0" applyNumberFormat="1" applyFont="1" applyFill="1" applyBorder="1" applyAlignment="1">
      <alignment horizontal="right" vertical="center" shrinkToFit="1"/>
    </xf>
    <xf numFmtId="1" fontId="15" fillId="8" borderId="91" xfId="0" applyNumberFormat="1" applyFont="1" applyFill="1" applyBorder="1" applyAlignment="1">
      <alignment horizontal="center" vertical="center" shrinkToFit="1"/>
    </xf>
    <xf numFmtId="1" fontId="15" fillId="8" borderId="104" xfId="0" applyNumberFormat="1" applyFont="1" applyFill="1" applyBorder="1" applyAlignment="1">
      <alignment horizontal="center" vertical="center" shrinkToFit="1"/>
    </xf>
    <xf numFmtId="0" fontId="26" fillId="8" borderId="104" xfId="0" applyFont="1" applyFill="1" applyBorder="1" applyAlignment="1">
      <alignment horizontal="left" vertical="center" wrapText="1"/>
    </xf>
    <xf numFmtId="44" fontId="26" fillId="8" borderId="11" xfId="3" applyFont="1" applyFill="1" applyBorder="1" applyAlignment="1">
      <alignment horizontal="left" vertical="center" shrinkToFit="1"/>
    </xf>
    <xf numFmtId="44" fontId="26" fillId="8" borderId="105" xfId="3" applyFont="1" applyFill="1" applyBorder="1" applyAlignment="1">
      <alignment horizontal="left" vertical="center" shrinkToFit="1"/>
    </xf>
    <xf numFmtId="1" fontId="15" fillId="8" borderId="90" xfId="0" applyNumberFormat="1" applyFont="1" applyFill="1" applyBorder="1" applyAlignment="1">
      <alignment horizontal="center" vertical="center" shrinkToFit="1"/>
    </xf>
    <xf numFmtId="44" fontId="26" fillId="8" borderId="10" xfId="3" applyFont="1" applyFill="1" applyBorder="1" applyAlignment="1">
      <alignment horizontal="left" vertical="center" shrinkToFit="1"/>
    </xf>
    <xf numFmtId="171" fontId="15" fillId="8" borderId="0" xfId="0" applyNumberFormat="1" applyFont="1" applyFill="1" applyBorder="1" applyAlignment="1">
      <alignment horizontal="left" vertical="center" wrapText="1"/>
    </xf>
    <xf numFmtId="0" fontId="15" fillId="8" borderId="0" xfId="0" applyFont="1" applyFill="1" applyBorder="1" applyAlignment="1">
      <alignment horizontal="left" vertical="center" wrapText="1"/>
    </xf>
    <xf numFmtId="0" fontId="26" fillId="8" borderId="113" xfId="0" applyFont="1" applyFill="1" applyBorder="1" applyAlignment="1">
      <alignment horizontal="center" vertical="center" wrapText="1"/>
    </xf>
    <xf numFmtId="43" fontId="15" fillId="8" borderId="113" xfId="1" applyFont="1" applyFill="1" applyBorder="1" applyAlignment="1">
      <alignment horizontal="right" vertical="center" wrapText="1" shrinkToFit="1"/>
    </xf>
    <xf numFmtId="44" fontId="15" fillId="8" borderId="113" xfId="3" applyFont="1" applyFill="1" applyBorder="1" applyAlignment="1">
      <alignment horizontal="distributed" vertical="center" wrapText="1" shrinkToFit="1"/>
    </xf>
    <xf numFmtId="44" fontId="15" fillId="8" borderId="113" xfId="3" applyFont="1" applyFill="1" applyBorder="1" applyAlignment="1">
      <alignment horizontal="left" vertical="center" shrinkToFit="1"/>
    </xf>
    <xf numFmtId="0" fontId="22" fillId="3" borderId="9" xfId="0" applyFont="1" applyFill="1" applyBorder="1" applyAlignment="1" applyProtection="1">
      <alignment horizontal="center" vertical="center"/>
    </xf>
    <xf numFmtId="1" fontId="2" fillId="8" borderId="39" xfId="0" applyNumberFormat="1" applyFont="1" applyFill="1" applyBorder="1" applyAlignment="1">
      <alignment horizontal="left" vertical="center" wrapText="1"/>
    </xf>
    <xf numFmtId="1" fontId="2" fillId="8" borderId="40" xfId="0" applyNumberFormat="1" applyFont="1" applyFill="1" applyBorder="1" applyAlignment="1">
      <alignment horizontal="left" vertical="center" wrapText="1"/>
    </xf>
    <xf numFmtId="1" fontId="2" fillId="6" borderId="107" xfId="0" applyNumberFormat="1" applyFont="1" applyFill="1" applyBorder="1" applyAlignment="1">
      <alignment horizontal="left" vertical="center" wrapText="1"/>
    </xf>
    <xf numFmtId="1" fontId="2" fillId="6" borderId="39" xfId="0" applyNumberFormat="1" applyFont="1" applyFill="1" applyBorder="1" applyAlignment="1">
      <alignment horizontal="left" vertical="center" wrapText="1"/>
    </xf>
    <xf numFmtId="1" fontId="2" fillId="6" borderId="40" xfId="0" applyNumberFormat="1" applyFont="1" applyFill="1" applyBorder="1" applyAlignment="1">
      <alignment horizontal="left" vertical="center" wrapText="1"/>
    </xf>
    <xf numFmtId="1" fontId="2" fillId="8" borderId="38" xfId="0" applyNumberFormat="1" applyFont="1" applyFill="1" applyBorder="1" applyAlignment="1">
      <alignment horizontal="left" vertical="center" wrapText="1"/>
    </xf>
    <xf numFmtId="1" fontId="2" fillId="8" borderId="39" xfId="0" applyNumberFormat="1" applyFont="1" applyFill="1" applyBorder="1" applyAlignment="1">
      <alignment horizontal="left" vertical="center" wrapText="1"/>
    </xf>
    <xf numFmtId="1" fontId="2" fillId="8" borderId="106" xfId="0" applyNumberFormat="1" applyFont="1" applyFill="1" applyBorder="1" applyAlignment="1">
      <alignment horizontal="left" vertical="center" wrapText="1"/>
    </xf>
    <xf numFmtId="1" fontId="2" fillId="8" borderId="107" xfId="0" applyNumberFormat="1" applyFont="1" applyFill="1" applyBorder="1" applyAlignment="1">
      <alignment horizontal="left" vertical="center" wrapText="1"/>
    </xf>
    <xf numFmtId="1" fontId="2" fillId="8" borderId="40" xfId="0" applyNumberFormat="1" applyFont="1" applyFill="1" applyBorder="1" applyAlignment="1">
      <alignment horizontal="left" vertical="center" wrapText="1"/>
    </xf>
    <xf numFmtId="0" fontId="2" fillId="8" borderId="75" xfId="0" applyFont="1" applyFill="1" applyBorder="1" applyAlignment="1">
      <alignment horizontal="right" vertical="center" wrapText="1"/>
    </xf>
    <xf numFmtId="0" fontId="2" fillId="8" borderId="76" xfId="0" applyFont="1" applyFill="1" applyBorder="1" applyAlignment="1">
      <alignment horizontal="right" vertical="center" wrapText="1"/>
    </xf>
    <xf numFmtId="0" fontId="2" fillId="8" borderId="88" xfId="0" applyFont="1" applyFill="1" applyBorder="1" applyAlignment="1">
      <alignment horizontal="right" vertical="center" wrapText="1"/>
    </xf>
    <xf numFmtId="44" fontId="43" fillId="8" borderId="83" xfId="3" applyFont="1" applyFill="1" applyBorder="1" applyAlignment="1">
      <alignment horizontal="right" vertical="center" wrapText="1"/>
    </xf>
    <xf numFmtId="44" fontId="43" fillId="8" borderId="85" xfId="3" applyFont="1" applyFill="1" applyBorder="1" applyAlignment="1">
      <alignment horizontal="right" vertical="center" wrapText="1"/>
    </xf>
    <xf numFmtId="44" fontId="43" fillId="8" borderId="86" xfId="3" applyFont="1" applyFill="1" applyBorder="1" applyAlignment="1">
      <alignment horizontal="right" vertical="center" wrapText="1"/>
    </xf>
    <xf numFmtId="0" fontId="38" fillId="8" borderId="114" xfId="0" applyFont="1" applyFill="1" applyBorder="1" applyAlignment="1">
      <alignment horizontal="right" vertical="center" wrapText="1"/>
    </xf>
    <xf numFmtId="0" fontId="38" fillId="8" borderId="115" xfId="0" applyFont="1" applyFill="1" applyBorder="1" applyAlignment="1">
      <alignment horizontal="right" vertical="center" wrapText="1"/>
    </xf>
    <xf numFmtId="0" fontId="38" fillId="8" borderId="116" xfId="0" applyFont="1" applyFill="1" applyBorder="1" applyAlignment="1">
      <alignment horizontal="right" vertical="center" wrapText="1"/>
    </xf>
    <xf numFmtId="1" fontId="2" fillId="6" borderId="85" xfId="0" applyNumberFormat="1" applyFont="1" applyFill="1" applyBorder="1" applyAlignment="1">
      <alignment horizontal="left" vertical="center" wrapText="1"/>
    </xf>
    <xf numFmtId="1" fontId="2" fillId="6" borderId="86" xfId="0" applyNumberFormat="1" applyFont="1" applyFill="1" applyBorder="1" applyAlignment="1">
      <alignment horizontal="left" vertical="center" wrapText="1"/>
    </xf>
    <xf numFmtId="0" fontId="38" fillId="8" borderId="38" xfId="0" applyFont="1" applyFill="1" applyBorder="1" applyAlignment="1">
      <alignment horizontal="right" vertical="center" wrapText="1"/>
    </xf>
    <xf numFmtId="0" fontId="38" fillId="8" borderId="39" xfId="0" applyFont="1" applyFill="1" applyBorder="1" applyAlignment="1">
      <alignment horizontal="right" vertical="center" wrapText="1"/>
    </xf>
    <xf numFmtId="0" fontId="38" fillId="8" borderId="102" xfId="0" applyFont="1" applyFill="1" applyBorder="1" applyAlignment="1">
      <alignment horizontal="right" vertical="center" wrapText="1"/>
    </xf>
    <xf numFmtId="1" fontId="2" fillId="6" borderId="109" xfId="0" applyNumberFormat="1" applyFont="1" applyFill="1" applyBorder="1" applyAlignment="1">
      <alignment horizontal="left" vertical="center" wrapText="1"/>
    </xf>
    <xf numFmtId="1" fontId="2" fillId="6" borderId="93" xfId="0" applyNumberFormat="1" applyFont="1" applyFill="1" applyBorder="1" applyAlignment="1">
      <alignment horizontal="left" vertical="center" wrapText="1"/>
    </xf>
    <xf numFmtId="1" fontId="2" fillId="6" borderId="110" xfId="0" applyNumberFormat="1" applyFont="1" applyFill="1" applyBorder="1" applyAlignment="1">
      <alignment horizontal="left" vertical="center" wrapText="1"/>
    </xf>
    <xf numFmtId="1" fontId="2" fillId="6" borderId="87" xfId="0" applyNumberFormat="1" applyFont="1" applyFill="1" applyBorder="1" applyAlignment="1">
      <alignment horizontal="left" vertical="center" wrapText="1"/>
    </xf>
    <xf numFmtId="1" fontId="2" fillId="6" borderId="94" xfId="0" applyNumberFormat="1" applyFont="1" applyFill="1" applyBorder="1" applyAlignment="1">
      <alignment horizontal="left" vertical="center" wrapText="1"/>
    </xf>
    <xf numFmtId="1" fontId="2" fillId="6" borderId="69" xfId="0" applyNumberFormat="1" applyFont="1" applyFill="1" applyBorder="1" applyAlignment="1">
      <alignment horizontal="left" vertical="center" wrapText="1"/>
    </xf>
    <xf numFmtId="1" fontId="2" fillId="6" borderId="71" xfId="0" applyNumberFormat="1" applyFont="1" applyFill="1" applyBorder="1" applyAlignment="1">
      <alignment horizontal="left" vertical="center" wrapText="1"/>
    </xf>
    <xf numFmtId="1" fontId="2" fillId="6" borderId="98" xfId="0" applyNumberFormat="1" applyFont="1" applyFill="1" applyBorder="1" applyAlignment="1">
      <alignment horizontal="left" vertical="center" wrapText="1"/>
    </xf>
    <xf numFmtId="0" fontId="38" fillId="8" borderId="6" xfId="0" applyFont="1" applyFill="1" applyBorder="1" applyAlignment="1">
      <alignment horizontal="right" vertical="center" wrapText="1"/>
    </xf>
    <xf numFmtId="0" fontId="38" fillId="8" borderId="7" xfId="0" applyFont="1" applyFill="1" applyBorder="1" applyAlignment="1">
      <alignment horizontal="right" vertical="center" wrapText="1"/>
    </xf>
    <xf numFmtId="0" fontId="38" fillId="8" borderId="96" xfId="0" applyFont="1" applyFill="1" applyBorder="1" applyAlignment="1">
      <alignment horizontal="right" vertical="center" wrapText="1"/>
    </xf>
    <xf numFmtId="0" fontId="42" fillId="8" borderId="1" xfId="0" applyFont="1" applyFill="1" applyBorder="1" applyAlignment="1">
      <alignment horizontal="center"/>
    </xf>
    <xf numFmtId="0" fontId="42" fillId="8" borderId="2" xfId="0" applyFont="1" applyFill="1" applyBorder="1" applyAlignment="1">
      <alignment horizontal="center"/>
    </xf>
    <xf numFmtId="0" fontId="42" fillId="8" borderId="3" xfId="0" applyFont="1" applyFill="1" applyBorder="1" applyAlignment="1">
      <alignment horizontal="center"/>
    </xf>
    <xf numFmtId="0" fontId="42" fillId="8" borderId="4" xfId="0" applyFont="1" applyFill="1" applyBorder="1" applyAlignment="1">
      <alignment horizontal="center"/>
    </xf>
    <xf numFmtId="0" fontId="42" fillId="8" borderId="0" xfId="0" applyFont="1" applyFill="1" applyBorder="1" applyAlignment="1">
      <alignment horizontal="center"/>
    </xf>
    <xf numFmtId="0" fontId="42" fillId="8" borderId="5" xfId="0" applyFont="1" applyFill="1" applyBorder="1" applyAlignment="1">
      <alignment horizontal="center"/>
    </xf>
    <xf numFmtId="0" fontId="42" fillId="8" borderId="4" xfId="0" applyFont="1" applyFill="1" applyBorder="1" applyAlignment="1">
      <alignment horizontal="center" vertical="center"/>
    </xf>
    <xf numFmtId="0" fontId="42" fillId="8" borderId="0" xfId="0" applyFont="1" applyFill="1" applyBorder="1" applyAlignment="1">
      <alignment horizontal="center" vertical="center"/>
    </xf>
    <xf numFmtId="0" fontId="42" fillId="8" borderId="5" xfId="0" applyFont="1" applyFill="1" applyBorder="1" applyAlignment="1">
      <alignment horizontal="center" vertical="center"/>
    </xf>
    <xf numFmtId="0" fontId="42" fillId="8" borderId="6" xfId="0" applyFont="1" applyFill="1" applyBorder="1" applyAlignment="1">
      <alignment horizontal="center" vertical="center"/>
    </xf>
    <xf numFmtId="0" fontId="42" fillId="8" borderId="7" xfId="0" applyFont="1" applyFill="1" applyBorder="1" applyAlignment="1">
      <alignment horizontal="center" vertical="center"/>
    </xf>
    <xf numFmtId="0" fontId="42" fillId="8" borderId="8" xfId="0" applyFont="1" applyFill="1" applyBorder="1" applyAlignment="1">
      <alignment horizontal="center" vertical="center"/>
    </xf>
    <xf numFmtId="0" fontId="2" fillId="8" borderId="69" xfId="0" applyFont="1" applyFill="1" applyBorder="1" applyAlignment="1">
      <alignment horizontal="left" vertical="center" wrapText="1"/>
    </xf>
    <xf numFmtId="0" fontId="2" fillId="8" borderId="71" xfId="0" applyFont="1" applyFill="1" applyBorder="1" applyAlignment="1">
      <alignment horizontal="left" vertical="center" wrapText="1"/>
    </xf>
    <xf numFmtId="0" fontId="2" fillId="6" borderId="49" xfId="0" applyFont="1" applyFill="1" applyBorder="1" applyAlignment="1">
      <alignment horizontal="left" vertical="center" wrapText="1"/>
    </xf>
    <xf numFmtId="0" fontId="2" fillId="6" borderId="50" xfId="0" applyFont="1" applyFill="1" applyBorder="1" applyAlignment="1">
      <alignment horizontal="left" vertical="center" wrapText="1"/>
    </xf>
    <xf numFmtId="0" fontId="2" fillId="8" borderId="57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2" fillId="8" borderId="87" xfId="0" applyFont="1" applyFill="1" applyBorder="1" applyAlignment="1">
      <alignment horizontal="left" vertical="center" wrapText="1"/>
    </xf>
    <xf numFmtId="0" fontId="45" fillId="8" borderId="4" xfId="0" applyFont="1" applyFill="1" applyBorder="1" applyAlignment="1">
      <alignment horizontal="center" vertical="center" wrapText="1"/>
    </xf>
    <xf numFmtId="0" fontId="45" fillId="8" borderId="0" xfId="0" applyFont="1" applyFill="1" applyBorder="1" applyAlignment="1">
      <alignment horizontal="center" vertical="center" wrapText="1"/>
    </xf>
    <xf numFmtId="0" fontId="45" fillId="8" borderId="5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left" vertical="center" wrapText="1"/>
    </xf>
    <xf numFmtId="0" fontId="2" fillId="8" borderId="49" xfId="0" applyFont="1" applyFill="1" applyBorder="1" applyAlignment="1">
      <alignment horizontal="left" vertical="center" wrapText="1"/>
    </xf>
    <xf numFmtId="0" fontId="2" fillId="8" borderId="72" xfId="0" applyFont="1" applyFill="1" applyBorder="1" applyAlignment="1">
      <alignment horizontal="left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2" fillId="8" borderId="3" xfId="0" applyFont="1" applyFill="1" applyBorder="1" applyAlignment="1">
      <alignment horizontal="center" vertical="center" wrapText="1"/>
    </xf>
    <xf numFmtId="44" fontId="2" fillId="8" borderId="4" xfId="3" applyFont="1" applyFill="1" applyBorder="1" applyAlignment="1">
      <alignment horizontal="center" vertical="center" wrapText="1"/>
    </xf>
    <xf numFmtId="44" fontId="2" fillId="8" borderId="0" xfId="3" applyFont="1" applyFill="1" applyBorder="1" applyAlignment="1">
      <alignment horizontal="center" vertical="center" wrapText="1"/>
    </xf>
    <xf numFmtId="44" fontId="2" fillId="8" borderId="5" xfId="3" applyFont="1" applyFill="1" applyBorder="1" applyAlignment="1">
      <alignment horizontal="center" vertical="center" wrapText="1"/>
    </xf>
    <xf numFmtId="0" fontId="40" fillId="8" borderId="1" xfId="0" applyFont="1" applyFill="1" applyBorder="1" applyAlignment="1">
      <alignment horizontal="center" vertical="center" wrapText="1"/>
    </xf>
    <xf numFmtId="0" fontId="40" fillId="8" borderId="2" xfId="0" applyFont="1" applyFill="1" applyBorder="1" applyAlignment="1">
      <alignment horizontal="center" vertical="center" wrapText="1"/>
    </xf>
    <xf numFmtId="44" fontId="41" fillId="8" borderId="2" xfId="0" applyNumberFormat="1" applyFont="1" applyFill="1" applyBorder="1" applyAlignment="1">
      <alignment horizontal="center" vertical="center"/>
    </xf>
    <xf numFmtId="0" fontId="41" fillId="8" borderId="3" xfId="0" applyFont="1" applyFill="1" applyBorder="1" applyAlignment="1">
      <alignment horizontal="center" vertical="center"/>
    </xf>
    <xf numFmtId="0" fontId="34" fillId="3" borderId="55" xfId="0" applyFont="1" applyFill="1" applyBorder="1" applyAlignment="1" applyProtection="1">
      <alignment horizontal="center" vertical="center"/>
    </xf>
    <xf numFmtId="0" fontId="34" fillId="3" borderId="67" xfId="0" applyFont="1" applyFill="1" applyBorder="1" applyAlignment="1" applyProtection="1">
      <alignment horizontal="center" vertical="center"/>
    </xf>
    <xf numFmtId="0" fontId="34" fillId="3" borderId="54" xfId="0" applyFont="1" applyFill="1" applyBorder="1" applyAlignment="1" applyProtection="1">
      <alignment horizontal="center" vertical="center"/>
    </xf>
    <xf numFmtId="1" fontId="34" fillId="3" borderId="66" xfId="0" applyNumberFormat="1" applyFont="1" applyFill="1" applyBorder="1" applyAlignment="1" applyProtection="1">
      <alignment horizontal="center" vertical="center" wrapText="1"/>
    </xf>
    <xf numFmtId="1" fontId="34" fillId="3" borderId="67" xfId="0" applyNumberFormat="1" applyFont="1" applyFill="1" applyBorder="1" applyAlignment="1" applyProtection="1">
      <alignment horizontal="center" vertical="center" wrapText="1"/>
    </xf>
    <xf numFmtId="1" fontId="34" fillId="3" borderId="54" xfId="0" applyNumberFormat="1" applyFont="1" applyFill="1" applyBorder="1" applyAlignment="1" applyProtection="1">
      <alignment horizontal="center" vertical="center" wrapText="1"/>
    </xf>
    <xf numFmtId="0" fontId="22" fillId="0" borderId="66" xfId="0" applyFont="1" applyFill="1" applyBorder="1" applyAlignment="1" applyProtection="1">
      <alignment horizontal="right" vertical="center" wrapText="1"/>
    </xf>
    <xf numFmtId="0" fontId="22" fillId="0" borderId="67" xfId="0" applyFont="1" applyFill="1" applyBorder="1" applyAlignment="1" applyProtection="1">
      <alignment horizontal="right" vertical="center" wrapText="1"/>
    </xf>
    <xf numFmtId="0" fontId="22" fillId="0" borderId="54" xfId="0" applyFont="1" applyFill="1" applyBorder="1" applyAlignment="1" applyProtection="1">
      <alignment horizontal="right" vertical="center" wrapText="1"/>
    </xf>
    <xf numFmtId="0" fontId="22" fillId="0" borderId="55" xfId="0" applyFont="1" applyFill="1" applyBorder="1" applyAlignment="1" applyProtection="1">
      <alignment horizontal="right" vertical="center" wrapText="1"/>
    </xf>
    <xf numFmtId="0" fontId="34" fillId="3" borderId="9" xfId="0" applyFont="1" applyFill="1" applyBorder="1" applyAlignment="1" applyProtection="1">
      <alignment horizontal="center" vertical="center"/>
    </xf>
    <xf numFmtId="0" fontId="23" fillId="0" borderId="55" xfId="0" applyFont="1" applyBorder="1" applyAlignment="1" applyProtection="1">
      <alignment horizontal="center" vertical="center"/>
      <protection locked="0"/>
    </xf>
    <xf numFmtId="0" fontId="24" fillId="2" borderId="55" xfId="0" applyFont="1" applyFill="1" applyBorder="1" applyAlignment="1" applyProtection="1">
      <alignment horizontal="center" vertical="center"/>
    </xf>
    <xf numFmtId="0" fontId="22" fillId="0" borderId="55" xfId="0" applyFont="1" applyBorder="1" applyAlignment="1" applyProtection="1">
      <alignment horizontal="left"/>
      <protection locked="0"/>
    </xf>
    <xf numFmtId="10" fontId="22" fillId="0" borderId="55" xfId="0" applyNumberFormat="1" applyFont="1" applyBorder="1" applyAlignment="1" applyProtection="1">
      <alignment horizontal="center" vertical="center"/>
    </xf>
    <xf numFmtId="0" fontId="22" fillId="0" borderId="55" xfId="0" applyFont="1" applyBorder="1" applyAlignment="1" applyProtection="1">
      <alignment horizontal="center" vertical="center"/>
    </xf>
    <xf numFmtId="14" fontId="25" fillId="0" borderId="59" xfId="0" applyNumberFormat="1" applyFont="1" applyBorder="1" applyAlignment="1" applyProtection="1">
      <alignment horizontal="center" vertical="center"/>
    </xf>
    <xf numFmtId="14" fontId="25" fillId="0" borderId="68" xfId="0" applyNumberFormat="1" applyFont="1" applyBorder="1" applyAlignment="1" applyProtection="1">
      <alignment horizontal="center" vertical="center"/>
    </xf>
    <xf numFmtId="14" fontId="25" fillId="0" borderId="52" xfId="0" applyNumberFormat="1" applyFont="1" applyBorder="1" applyAlignment="1" applyProtection="1">
      <alignment horizontal="center" vertical="center"/>
    </xf>
    <xf numFmtId="0" fontId="27" fillId="0" borderId="9" xfId="4" applyFont="1" applyBorder="1" applyAlignment="1" applyProtection="1">
      <alignment horizontal="left" vertical="center"/>
    </xf>
    <xf numFmtId="0" fontId="23" fillId="0" borderId="48" xfId="0" applyFont="1" applyBorder="1" applyAlignment="1" applyProtection="1">
      <alignment horizontal="center" vertical="center"/>
      <protection locked="0"/>
    </xf>
    <xf numFmtId="0" fontId="23" fillId="0" borderId="49" xfId="0" applyFont="1" applyBorder="1" applyAlignment="1" applyProtection="1">
      <alignment horizontal="center" vertical="center"/>
      <protection locked="0"/>
    </xf>
    <xf numFmtId="0" fontId="23" fillId="0" borderId="50" xfId="0" applyFont="1" applyBorder="1" applyAlignment="1" applyProtection="1">
      <alignment horizontal="center" vertical="center"/>
      <protection locked="0"/>
    </xf>
    <xf numFmtId="0" fontId="24" fillId="2" borderId="13" xfId="0" applyFont="1" applyFill="1" applyBorder="1" applyAlignment="1" applyProtection="1">
      <alignment horizontal="center" vertical="center"/>
    </xf>
    <xf numFmtId="0" fontId="24" fillId="2" borderId="9" xfId="0" applyFont="1" applyFill="1" applyBorder="1" applyAlignment="1" applyProtection="1">
      <alignment horizontal="center" vertical="center"/>
    </xf>
    <xf numFmtId="0" fontId="24" fillId="2" borderId="10" xfId="0" applyFont="1" applyFill="1" applyBorder="1" applyAlignment="1" applyProtection="1">
      <alignment horizontal="center" vertical="center"/>
    </xf>
    <xf numFmtId="0" fontId="25" fillId="0" borderId="9" xfId="0" applyFont="1" applyBorder="1" applyAlignment="1" applyProtection="1">
      <alignment horizontal="left"/>
      <protection locked="0"/>
    </xf>
    <xf numFmtId="10" fontId="22" fillId="0" borderId="10" xfId="0" applyNumberFormat="1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0" fontId="22" fillId="3" borderId="13" xfId="0" applyFont="1" applyFill="1" applyBorder="1" applyAlignment="1" applyProtection="1">
      <alignment horizontal="center" vertical="center"/>
    </xf>
    <xf numFmtId="0" fontId="22" fillId="3" borderId="9" xfId="0" applyFont="1" applyFill="1" applyBorder="1" applyAlignment="1" applyProtection="1">
      <alignment horizontal="center" vertical="center"/>
    </xf>
    <xf numFmtId="0" fontId="22" fillId="3" borderId="10" xfId="0" applyFont="1" applyFill="1" applyBorder="1" applyAlignment="1" applyProtection="1">
      <alignment horizontal="center" vertical="center"/>
    </xf>
    <xf numFmtId="0" fontId="21" fillId="4" borderId="9" xfId="0" applyFont="1" applyFill="1" applyBorder="1" applyAlignment="1" applyProtection="1">
      <alignment horizontal="center" vertical="center" wrapText="1"/>
    </xf>
    <xf numFmtId="0" fontId="21" fillId="4" borderId="10" xfId="0" applyFont="1" applyFill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/>
    </xf>
    <xf numFmtId="0" fontId="0" fillId="0" borderId="51" xfId="0" applyFont="1" applyBorder="1" applyAlignment="1" applyProtection="1">
      <alignment horizontal="center"/>
    </xf>
    <xf numFmtId="0" fontId="0" fillId="0" borderId="52" xfId="0" applyFont="1" applyBorder="1" applyAlignment="1" applyProtection="1">
      <alignment horizontal="center"/>
    </xf>
    <xf numFmtId="0" fontId="0" fillId="0" borderId="53" xfId="0" applyFont="1" applyBorder="1" applyAlignment="1" applyProtection="1">
      <alignment horizontal="center"/>
    </xf>
    <xf numFmtId="0" fontId="0" fillId="0" borderId="54" xfId="0" applyFont="1" applyBorder="1" applyAlignment="1" applyProtection="1">
      <alignment horizontal="center"/>
    </xf>
    <xf numFmtId="0" fontId="0" fillId="0" borderId="55" xfId="0" applyFont="1" applyBorder="1" applyAlignment="1" applyProtection="1">
      <alignment horizontal="center"/>
    </xf>
    <xf numFmtId="0" fontId="0" fillId="0" borderId="56" xfId="0" applyFont="1" applyBorder="1" applyAlignment="1" applyProtection="1">
      <alignment horizontal="center"/>
    </xf>
    <xf numFmtId="0" fontId="27" fillId="0" borderId="9" xfId="4" applyFont="1" applyBorder="1" applyAlignment="1" applyProtection="1">
      <alignment horizontal="center" vertical="center"/>
    </xf>
    <xf numFmtId="0" fontId="29" fillId="0" borderId="13" xfId="4" applyFont="1" applyBorder="1" applyAlignment="1" applyProtection="1">
      <alignment horizontal="center" vertical="center"/>
    </xf>
    <xf numFmtId="0" fontId="29" fillId="0" borderId="9" xfId="4" applyFont="1" applyBorder="1" applyAlignment="1" applyProtection="1">
      <alignment horizontal="center" vertical="center"/>
    </xf>
    <xf numFmtId="0" fontId="29" fillId="0" borderId="10" xfId="4" applyFont="1" applyBorder="1" applyAlignment="1" applyProtection="1">
      <alignment horizontal="center" vertical="center"/>
    </xf>
    <xf numFmtId="0" fontId="27" fillId="0" borderId="13" xfId="4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0" fillId="0" borderId="61" xfId="0" applyBorder="1" applyAlignment="1" applyProtection="1">
      <alignment horizontal="right"/>
    </xf>
    <xf numFmtId="0" fontId="0" fillId="0" borderId="52" xfId="0" applyBorder="1" applyAlignment="1" applyProtection="1">
      <alignment horizontal="right"/>
    </xf>
    <xf numFmtId="0" fontId="0" fillId="0" borderId="53" xfId="0" applyBorder="1" applyAlignment="1" applyProtection="1">
      <alignment horizontal="right"/>
    </xf>
    <xf numFmtId="0" fontId="0" fillId="0" borderId="62" xfId="0" applyBorder="1" applyAlignment="1" applyProtection="1">
      <alignment horizontal="right"/>
    </xf>
    <xf numFmtId="0" fontId="0" fillId="0" borderId="55" xfId="0" applyBorder="1" applyAlignment="1" applyProtection="1">
      <alignment horizontal="right"/>
    </xf>
    <xf numFmtId="0" fontId="0" fillId="0" borderId="56" xfId="0" applyBorder="1" applyAlignment="1" applyProtection="1">
      <alignment horizontal="right"/>
    </xf>
    <xf numFmtId="0" fontId="30" fillId="0" borderId="63" xfId="0" applyFont="1" applyFill="1" applyBorder="1" applyAlignment="1" applyProtection="1">
      <alignment horizontal="center" vertical="center" wrapText="1"/>
    </xf>
    <xf numFmtId="0" fontId="30" fillId="0" borderId="64" xfId="0" applyFont="1" applyFill="1" applyBorder="1" applyAlignment="1" applyProtection="1">
      <alignment horizontal="center" vertical="center" wrapText="1"/>
    </xf>
    <xf numFmtId="0" fontId="30" fillId="0" borderId="65" xfId="0" applyFont="1" applyFill="1" applyBorder="1" applyAlignment="1" applyProtection="1">
      <alignment horizontal="center" vertical="center" wrapText="1"/>
    </xf>
    <xf numFmtId="0" fontId="27" fillId="0" borderId="58" xfId="4" applyFont="1" applyBorder="1" applyAlignment="1" applyProtection="1">
      <alignment horizontal="center" vertical="center"/>
      <protection locked="0"/>
    </xf>
    <xf numFmtId="0" fontId="27" fillId="0" borderId="59" xfId="4" applyFont="1" applyBorder="1" applyAlignment="1" applyProtection="1">
      <alignment horizontal="center" vertical="center"/>
      <protection locked="0"/>
    </xf>
    <xf numFmtId="0" fontId="27" fillId="0" borderId="60" xfId="4" applyFont="1" applyBorder="1" applyAlignment="1" applyProtection="1">
      <alignment horizontal="center" vertical="center"/>
      <protection locked="0"/>
    </xf>
    <xf numFmtId="0" fontId="27" fillId="0" borderId="13" xfId="4" applyFont="1" applyBorder="1" applyAlignment="1" applyProtection="1">
      <alignment vertical="center" wrapText="1"/>
      <protection locked="0"/>
    </xf>
    <xf numFmtId="0" fontId="27" fillId="0" borderId="9" xfId="4" applyFont="1" applyBorder="1" applyAlignment="1" applyProtection="1">
      <alignment vertical="center" wrapText="1"/>
      <protection locked="0"/>
    </xf>
    <xf numFmtId="0" fontId="27" fillId="0" borderId="10" xfId="4" applyFont="1" applyBorder="1" applyAlignment="1" applyProtection="1">
      <alignment vertical="center" wrapText="1"/>
      <protection locked="0"/>
    </xf>
    <xf numFmtId="0" fontId="27" fillId="0" borderId="13" xfId="4" applyFont="1" applyBorder="1" applyAlignment="1" applyProtection="1">
      <alignment vertical="center" wrapText="1"/>
    </xf>
    <xf numFmtId="0" fontId="27" fillId="0" borderId="9" xfId="4" applyFont="1" applyBorder="1" applyAlignment="1" applyProtection="1">
      <alignment vertical="center" wrapText="1"/>
    </xf>
    <xf numFmtId="0" fontId="27" fillId="0" borderId="10" xfId="4" applyFont="1" applyBorder="1" applyAlignment="1" applyProtection="1">
      <alignment vertical="center" wrapText="1"/>
    </xf>
    <xf numFmtId="1" fontId="34" fillId="3" borderId="55" xfId="0" applyNumberFormat="1" applyFont="1" applyFill="1" applyBorder="1" applyAlignment="1" applyProtection="1">
      <alignment horizontal="center" vertical="center" wrapText="1"/>
    </xf>
    <xf numFmtId="0" fontId="34" fillId="3" borderId="55" xfId="0" applyFont="1" applyFill="1" applyBorder="1" applyAlignment="1" applyProtection="1">
      <alignment horizontal="center" vertical="center" wrapText="1"/>
    </xf>
    <xf numFmtId="0" fontId="34" fillId="3" borderId="9" xfId="0" applyFont="1" applyFill="1" applyBorder="1" applyAlignment="1" applyProtection="1">
      <alignment horizontal="center" vertical="center" wrapText="1"/>
    </xf>
    <xf numFmtId="0" fontId="22" fillId="0" borderId="55" xfId="0" applyFont="1" applyFill="1" applyBorder="1" applyAlignment="1" applyProtection="1">
      <alignment horizontal="center" vertical="center" wrapText="1"/>
    </xf>
    <xf numFmtId="0" fontId="30" fillId="0" borderId="55" xfId="0" applyFont="1" applyFill="1" applyBorder="1" applyAlignment="1" applyProtection="1">
      <alignment horizontal="left" vertical="center" wrapText="1"/>
    </xf>
    <xf numFmtId="0" fontId="35" fillId="0" borderId="66" xfId="0" applyFont="1" applyFill="1" applyBorder="1" applyAlignment="1" applyProtection="1">
      <alignment horizontal="left" vertical="center" wrapText="1"/>
    </xf>
    <xf numFmtId="0" fontId="35" fillId="0" borderId="67" xfId="0" applyFont="1" applyFill="1" applyBorder="1" applyAlignment="1" applyProtection="1">
      <alignment horizontal="left" vertical="center" wrapText="1"/>
    </xf>
    <xf numFmtId="0" fontId="35" fillId="0" borderId="54" xfId="0" applyFont="1" applyFill="1" applyBorder="1" applyAlignment="1" applyProtection="1">
      <alignment horizontal="left" vertical="center" wrapText="1"/>
    </xf>
    <xf numFmtId="0" fontId="24" fillId="2" borderId="57" xfId="0" applyFont="1" applyFill="1" applyBorder="1" applyAlignment="1" applyProtection="1">
      <alignment horizontal="center" vertical="center"/>
    </xf>
    <xf numFmtId="0" fontId="24" fillId="2" borderId="11" xfId="0" applyFont="1" applyFill="1" applyBorder="1" applyAlignment="1" applyProtection="1">
      <alignment horizontal="center" vertical="center"/>
    </xf>
    <xf numFmtId="0" fontId="44" fillId="0" borderId="99" xfId="0" applyFont="1" applyBorder="1" applyAlignment="1" applyProtection="1">
      <alignment horizontal="left" vertical="center" wrapText="1"/>
    </xf>
    <xf numFmtId="0" fontId="44" fillId="0" borderId="100" xfId="0" applyFont="1" applyBorder="1" applyAlignment="1" applyProtection="1">
      <alignment horizontal="left" vertical="center" wrapText="1"/>
    </xf>
    <xf numFmtId="0" fontId="22" fillId="3" borderId="48" xfId="0" applyFont="1" applyFill="1" applyBorder="1" applyAlignment="1" applyProtection="1">
      <alignment horizontal="center" vertical="center"/>
    </xf>
    <xf numFmtId="0" fontId="22" fillId="3" borderId="49" xfId="0" applyFont="1" applyFill="1" applyBorder="1" applyAlignment="1" applyProtection="1">
      <alignment horizontal="center" vertical="center"/>
    </xf>
    <xf numFmtId="0" fontId="0" fillId="0" borderId="84" xfId="0" applyFill="1" applyBorder="1" applyAlignment="1" applyProtection="1">
      <alignment horizontal="center"/>
    </xf>
    <xf numFmtId="0" fontId="0" fillId="0" borderId="80" xfId="0" applyFill="1" applyBorder="1" applyAlignment="1" applyProtection="1">
      <alignment horizontal="center"/>
    </xf>
    <xf numFmtId="0" fontId="0" fillId="0" borderId="12" xfId="0" applyFill="1" applyBorder="1" applyAlignment="1" applyProtection="1">
      <alignment horizontal="center"/>
    </xf>
    <xf numFmtId="44" fontId="22" fillId="3" borderId="50" xfId="3" applyFont="1" applyFill="1" applyBorder="1" applyAlignment="1" applyProtection="1">
      <alignment horizontal="center" vertical="center"/>
    </xf>
    <xf numFmtId="44" fontId="0" fillId="0" borderId="10" xfId="3" applyFont="1" applyBorder="1" applyAlignment="1" applyProtection="1">
      <alignment horizontal="center" vertical="center"/>
    </xf>
    <xf numFmtId="0" fontId="2" fillId="8" borderId="38" xfId="0" applyFont="1" applyFill="1" applyBorder="1" applyAlignment="1">
      <alignment horizontal="center" vertical="center" wrapText="1"/>
    </xf>
    <xf numFmtId="0" fontId="2" fillId="8" borderId="39" xfId="0" applyFont="1" applyFill="1" applyBorder="1" applyAlignment="1">
      <alignment horizontal="center" vertical="center" wrapText="1"/>
    </xf>
    <xf numFmtId="0" fontId="2" fillId="8" borderId="40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44" fontId="2" fillId="8" borderId="38" xfId="3" applyFont="1" applyFill="1" applyBorder="1" applyAlignment="1">
      <alignment horizontal="center" vertical="center" wrapText="1"/>
    </xf>
    <xf numFmtId="44" fontId="2" fillId="8" borderId="39" xfId="3" applyFont="1" applyFill="1" applyBorder="1" applyAlignment="1">
      <alignment horizontal="center" vertical="center" wrapText="1"/>
    </xf>
    <xf numFmtId="44" fontId="2" fillId="8" borderId="40" xfId="3" applyFont="1" applyFill="1" applyBorder="1" applyAlignment="1">
      <alignment horizontal="center" vertical="center" wrapText="1"/>
    </xf>
    <xf numFmtId="44" fontId="34" fillId="0" borderId="33" xfId="3" applyFont="1" applyBorder="1" applyAlignment="1" applyProtection="1">
      <alignment horizontal="right"/>
    </xf>
    <xf numFmtId="44" fontId="34" fillId="0" borderId="34" xfId="3" applyFont="1" applyBorder="1" applyAlignment="1" applyProtection="1">
      <alignment horizontal="right"/>
    </xf>
    <xf numFmtId="0" fontId="30" fillId="0" borderId="75" xfId="0" applyFont="1" applyFill="1" applyBorder="1" applyAlignment="1" applyProtection="1">
      <alignment horizontal="center" vertical="center" wrapText="1"/>
    </xf>
    <xf numFmtId="0" fontId="30" fillId="0" borderId="76" xfId="0" applyFont="1" applyFill="1" applyBorder="1" applyAlignment="1" applyProtection="1">
      <alignment horizontal="center" vertical="center" wrapText="1"/>
    </xf>
    <xf numFmtId="0" fontId="30" fillId="0" borderId="77" xfId="0" applyFont="1" applyFill="1" applyBorder="1" applyAlignment="1" applyProtection="1">
      <alignment horizontal="center" vertical="center" wrapText="1"/>
    </xf>
    <xf numFmtId="0" fontId="34" fillId="0" borderId="73" xfId="0" applyFont="1" applyBorder="1" applyAlignment="1" applyProtection="1">
      <alignment horizontal="right"/>
    </xf>
    <xf numFmtId="0" fontId="34" fillId="0" borderId="74" xfId="0" applyFont="1" applyBorder="1" applyAlignment="1" applyProtection="1">
      <alignment horizontal="right"/>
    </xf>
    <xf numFmtId="0" fontId="37" fillId="7" borderId="9" xfId="0" applyFont="1" applyFill="1" applyBorder="1" applyAlignment="1" applyProtection="1">
      <alignment horizontal="center"/>
    </xf>
    <xf numFmtId="44" fontId="37" fillId="0" borderId="69" xfId="3" applyFont="1" applyFill="1" applyBorder="1" applyAlignment="1" applyProtection="1">
      <alignment horizontal="center"/>
    </xf>
    <xf numFmtId="44" fontId="37" fillId="0" borderId="70" xfId="3" applyFont="1" applyFill="1" applyBorder="1" applyAlignment="1" applyProtection="1">
      <alignment horizontal="center"/>
    </xf>
    <xf numFmtId="0" fontId="37" fillId="7" borderId="69" xfId="0" applyFont="1" applyFill="1" applyBorder="1" applyAlignment="1" applyProtection="1">
      <alignment horizontal="center"/>
    </xf>
    <xf numFmtId="0" fontId="37" fillId="7" borderId="70" xfId="0" applyFont="1" applyFill="1" applyBorder="1" applyAlignment="1" applyProtection="1">
      <alignment horizontal="center"/>
    </xf>
    <xf numFmtId="0" fontId="37" fillId="9" borderId="9" xfId="0" applyFont="1" applyFill="1" applyBorder="1" applyAlignment="1" applyProtection="1">
      <alignment horizontal="center"/>
    </xf>
    <xf numFmtId="0" fontId="37" fillId="0" borderId="9" xfId="0" applyFont="1" applyFill="1" applyBorder="1" applyAlignment="1" applyProtection="1">
      <alignment horizontal="center"/>
    </xf>
    <xf numFmtId="0" fontId="5" fillId="0" borderId="7" xfId="0" applyFont="1" applyBorder="1" applyAlignment="1">
      <alignment horizontal="left"/>
    </xf>
  </cellXfs>
  <cellStyles count="6">
    <cellStyle name="Moeda" xfId="3" builtinId="4"/>
    <cellStyle name="Normal" xfId="0" builtinId="0"/>
    <cellStyle name="Normal 2 22" xfId="4"/>
    <cellStyle name="Porcentagem" xfId="2" builtinId="5"/>
    <cellStyle name="Porcentagem 2" xfId="5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5" Type="http://schemas.openxmlformats.org/officeDocument/2006/relationships/image" Target="../media/image7.jpeg"/><Relationship Id="rId4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jpeg"/><Relationship Id="rId1" Type="http://schemas.openxmlformats.org/officeDocument/2006/relationships/image" Target="../media/image3.png"/><Relationship Id="rId4" Type="http://schemas.openxmlformats.org/officeDocument/2006/relationships/image" Target="../media/image9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10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677269</xdr:colOff>
      <xdr:row>0</xdr:row>
      <xdr:rowOff>134471</xdr:rowOff>
    </xdr:from>
    <xdr:to>
      <xdr:col>2</xdr:col>
      <xdr:colOff>694762</xdr:colOff>
      <xdr:row>3</xdr:row>
      <xdr:rowOff>212912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4783D7-C4D4-4474-B25F-2E2DD29B54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1181" y="134471"/>
          <a:ext cx="813110" cy="7171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542925</xdr:colOff>
      <xdr:row>0</xdr:row>
      <xdr:rowOff>38100</xdr:rowOff>
    </xdr:from>
    <xdr:to>
      <xdr:col>2</xdr:col>
      <xdr:colOff>409575</xdr:colOff>
      <xdr:row>0</xdr:row>
      <xdr:rowOff>438150</xdr:rowOff>
    </xdr:to>
    <xdr:pic>
      <xdr:nvPicPr>
        <xdr:cNvPr id="2" name="Picture 1" descr="Brasão do 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5" y="38100"/>
          <a:ext cx="4762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47625</xdr:rowOff>
    </xdr:from>
    <xdr:to>
      <xdr:col>7</xdr:col>
      <xdr:colOff>142875</xdr:colOff>
      <xdr:row>26</xdr:row>
      <xdr:rowOff>123825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1" t="-20001" b="-2"/>
        <a:stretch>
          <a:fillRect/>
        </a:stretch>
      </xdr:blipFill>
      <xdr:spPr bwMode="auto">
        <a:xfrm>
          <a:off x="638175" y="5210175"/>
          <a:ext cx="37719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</xdr:col>
      <xdr:colOff>104775</xdr:colOff>
      <xdr:row>0</xdr:row>
      <xdr:rowOff>638175</xdr:rowOff>
    </xdr:to>
    <xdr:pic>
      <xdr:nvPicPr>
        <xdr:cNvPr id="3" name="Picture 1" descr="Brasão do M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905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38101</xdr:rowOff>
    </xdr:from>
    <xdr:to>
      <xdr:col>7</xdr:col>
      <xdr:colOff>209550</xdr:colOff>
      <xdr:row>53</xdr:row>
      <xdr:rowOff>52565</xdr:rowOff>
    </xdr:to>
    <xdr:pic>
      <xdr:nvPicPr>
        <xdr:cNvPr id="4" name="Imagem 6" descr="https://auditoriadeengenharia.files.wordpress.com/2013/10/tab-05-quartis-de-bdi-despesas-financeiras-e-lucro-por-tipo-de-obra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96251"/>
          <a:ext cx="4095750" cy="9860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35</xdr:row>
      <xdr:rowOff>38100</xdr:rowOff>
    </xdr:from>
    <xdr:to>
      <xdr:col>6</xdr:col>
      <xdr:colOff>228600</xdr:colOff>
      <xdr:row>41</xdr:row>
      <xdr:rowOff>36606</xdr:rowOff>
    </xdr:to>
    <xdr:pic>
      <xdr:nvPicPr>
        <xdr:cNvPr id="5" name="Imagem 7" descr="https://auditoriadeengenharia.files.wordpress.com/2013/10/tab-03-valores-do-bdi-por-tipo-de-obra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53150"/>
          <a:ext cx="3533775" cy="9700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47625</xdr:rowOff>
    </xdr:from>
    <xdr:to>
      <xdr:col>8</xdr:col>
      <xdr:colOff>123825</xdr:colOff>
      <xdr:row>46</xdr:row>
      <xdr:rowOff>142875</xdr:rowOff>
    </xdr:to>
    <xdr:pic>
      <xdr:nvPicPr>
        <xdr:cNvPr id="6" name="Imagem 9" descr="https://oorcamentista.com.br/wp-content/uploads/2018/02/BDI-IMG-3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34225"/>
          <a:ext cx="4867275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47625</xdr:rowOff>
    </xdr:from>
    <xdr:to>
      <xdr:col>7</xdr:col>
      <xdr:colOff>142875</xdr:colOff>
      <xdr:row>26</xdr:row>
      <xdr:rowOff>123825</xdr:rowOff>
    </xdr:to>
    <xdr:pic>
      <xdr:nvPicPr>
        <xdr:cNvPr id="2" name="Picture 1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1" t="-20001" b="-2"/>
        <a:stretch>
          <a:fillRect/>
        </a:stretch>
      </xdr:blipFill>
      <xdr:spPr bwMode="auto">
        <a:xfrm>
          <a:off x="561975" y="4733925"/>
          <a:ext cx="3467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</xdr:col>
      <xdr:colOff>104775</xdr:colOff>
      <xdr:row>0</xdr:row>
      <xdr:rowOff>638175</xdr:rowOff>
    </xdr:to>
    <xdr:pic>
      <xdr:nvPicPr>
        <xdr:cNvPr id="3" name="Picture 1" descr="Brasão do 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905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24</xdr:row>
      <xdr:rowOff>47625</xdr:rowOff>
    </xdr:from>
    <xdr:to>
      <xdr:col>7</xdr:col>
      <xdr:colOff>142875</xdr:colOff>
      <xdr:row>26</xdr:row>
      <xdr:rowOff>123825</xdr:rowOff>
    </xdr:to>
    <xdr:pic>
      <xdr:nvPicPr>
        <xdr:cNvPr id="7" name="Picture 1" descr="image001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1" t="-20001" b="-2"/>
        <a:stretch>
          <a:fillRect/>
        </a:stretch>
      </xdr:blipFill>
      <xdr:spPr bwMode="auto">
        <a:xfrm>
          <a:off x="561975" y="4733925"/>
          <a:ext cx="34671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0</xdr:row>
      <xdr:rowOff>76200</xdr:rowOff>
    </xdr:from>
    <xdr:to>
      <xdr:col>1</xdr:col>
      <xdr:colOff>104775</xdr:colOff>
      <xdr:row>0</xdr:row>
      <xdr:rowOff>638175</xdr:rowOff>
    </xdr:to>
    <xdr:pic>
      <xdr:nvPicPr>
        <xdr:cNvPr id="8" name="Picture 1" descr="Brasão do M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905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38100</xdr:rowOff>
    </xdr:from>
    <xdr:to>
      <xdr:col>6</xdr:col>
      <xdr:colOff>361949</xdr:colOff>
      <xdr:row>44</xdr:row>
      <xdr:rowOff>38100</xdr:rowOff>
    </xdr:to>
    <xdr:pic>
      <xdr:nvPicPr>
        <xdr:cNvPr id="12" name="Imagem 11" descr="Resultado de imagem para PLANILHA BDI MERO FORNECIMENT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540"/>
        <a:stretch/>
      </xdr:blipFill>
      <xdr:spPr bwMode="auto">
        <a:xfrm>
          <a:off x="0" y="7343775"/>
          <a:ext cx="3667124" cy="1295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44</xdr:row>
      <xdr:rowOff>133350</xdr:rowOff>
    </xdr:from>
    <xdr:to>
      <xdr:col>7</xdr:col>
      <xdr:colOff>514350</xdr:colOff>
      <xdr:row>48</xdr:row>
      <xdr:rowOff>85726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5280" t="73435" r="30533" b="19805"/>
        <a:stretch/>
      </xdr:blipFill>
      <xdr:spPr>
        <a:xfrm>
          <a:off x="0" y="8734425"/>
          <a:ext cx="4400550" cy="6000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47624</xdr:rowOff>
    </xdr:from>
    <xdr:to>
      <xdr:col>3</xdr:col>
      <xdr:colOff>733425</xdr:colOff>
      <xdr:row>0</xdr:row>
      <xdr:rowOff>685799</xdr:rowOff>
    </xdr:to>
    <xdr:pic>
      <xdr:nvPicPr>
        <xdr:cNvPr id="4" name="Picture 1" descr="Brasão do M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47624"/>
          <a:ext cx="7143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0</xdr:row>
      <xdr:rowOff>0</xdr:rowOff>
    </xdr:from>
    <xdr:to>
      <xdr:col>3</xdr:col>
      <xdr:colOff>1228725</xdr:colOff>
      <xdr:row>0</xdr:row>
      <xdr:rowOff>809625</xdr:rowOff>
    </xdr:to>
    <xdr:pic>
      <xdr:nvPicPr>
        <xdr:cNvPr id="2" name="Picture 1" descr="Brasão do M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0"/>
          <a:ext cx="84772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401714</xdr:colOff>
      <xdr:row>14</xdr:row>
      <xdr:rowOff>38100</xdr:rowOff>
    </xdr:from>
    <xdr:to>
      <xdr:col>9</xdr:col>
      <xdr:colOff>1047749</xdr:colOff>
      <xdr:row>14</xdr:row>
      <xdr:rowOff>1314450</xdr:rowOff>
    </xdr:to>
    <xdr:pic>
      <xdr:nvPicPr>
        <xdr:cNvPr id="3" name="Imagem 2" descr="Resultado de imagem para tabela percentual administraÃ§Ã£o local tcu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2939" y="3267075"/>
          <a:ext cx="405598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494360</xdr:colOff>
      <xdr:row>0</xdr:row>
      <xdr:rowOff>0</xdr:rowOff>
    </xdr:from>
    <xdr:to>
      <xdr:col>7</xdr:col>
      <xdr:colOff>203647</xdr:colOff>
      <xdr:row>1</xdr:row>
      <xdr:rowOff>2011</xdr:rowOff>
    </xdr:to>
    <xdr:pic>
      <xdr:nvPicPr>
        <xdr:cNvPr id="3" name="Picture 1" descr="Brasão do M">
          <a:extLst>
            <a:ext uri="{FF2B5EF4-FFF2-40B4-BE49-F238E27FC236}">
              <a16:creationId xmlns:a16="http://schemas.microsoft.com/office/drawing/2014/main" id="{1C405278-45B8-4966-A95D-EFD196AE2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8673" y="0"/>
          <a:ext cx="840380" cy="7163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EPLAN\ID%202018%20006%20-%20Estrada%20de%20Acesso%20ao%20Frigorifico\Projeto%20Enviado%20Agesul%20-%2006-2018\Planilha%20%20estrada%20frigor&#237;fico%20Junho-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FORMA%20DAS%20ESCOLAS%20-%20FINISA%202020\OLINDA\Planilha%20Orcamentaria%20Escola%20Olinda%20-%20atualizada%20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duardo\Desktop\DEPLAN\Centro%20POP\Planilha%20Centro%20POP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 "/>
      <sheetName val="Cron "/>
      <sheetName val="PL. ORÇAM."/>
      <sheetName val="CPU 01 ADM. LOCAL"/>
      <sheetName val="CPU 02 MOBILIZ E DESM"/>
      <sheetName val="SERV PRELIM"/>
      <sheetName val="TERRAPLAN"/>
      <sheetName val="PAVIMENTAÇÃO"/>
      <sheetName val="TRANSPORTE"/>
      <sheetName val="DREN"/>
      <sheetName val="SINALIZ"/>
      <sheetName val="BDI"/>
      <sheetName val="CRON FF"/>
      <sheetName val="Plan1"/>
    </sheetNames>
    <sheetDataSet>
      <sheetData sheetId="0" refreshError="1"/>
      <sheetData sheetId="1" refreshError="1"/>
      <sheetData sheetId="2" refreshError="1">
        <row r="1">
          <cell r="A1" t="str">
            <v>PREFEITURA MUNICIPAL DE SIDROLÂNDIA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"/>
      <sheetName val="BDI SERV DES"/>
      <sheetName val="BDI INS DES"/>
      <sheetName val="CPU 01"/>
      <sheetName val="CPU´S"/>
      <sheetName val="CRON FF"/>
      <sheetName val="MEMÓRIA"/>
    </sheetNames>
    <sheetDataSet>
      <sheetData sheetId="0">
        <row r="5">
          <cell r="A5" t="str">
            <v>OBRA:</v>
          </cell>
        </row>
        <row r="6">
          <cell r="A6" t="str">
            <v>LOCAL:</v>
          </cell>
        </row>
        <row r="7">
          <cell r="A7" t="str">
            <v>MUNIC.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CRONOGRAMA"/>
      <sheetName val="Mem fund"/>
      <sheetName val="Mem arquit"/>
      <sheetName val="Planilha1"/>
    </sheetNames>
    <sheetDataSet>
      <sheetData sheetId="0">
        <row r="4">
          <cell r="B4" t="str">
            <v>Município: Sidrolândia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8"/>
  <sheetViews>
    <sheetView view="pageBreakPreview" zoomScale="85" zoomScaleNormal="85" zoomScaleSheetLayoutView="85" workbookViewId="0">
      <selection activeCell="B6" sqref="B6:E6"/>
    </sheetView>
  </sheetViews>
  <sheetFormatPr defaultRowHeight="12.75"/>
  <cols>
    <col min="1" max="1" width="10.33203125" style="297" customWidth="1"/>
    <col min="2" max="2" width="14" style="297" customWidth="1"/>
    <col min="3" max="3" width="15" style="297" customWidth="1"/>
    <col min="4" max="4" width="89.33203125" style="313" customWidth="1"/>
    <col min="5" max="5" width="6.33203125" style="297" customWidth="1"/>
    <col min="6" max="6" width="11" style="314" customWidth="1"/>
    <col min="7" max="7" width="16.33203125" style="315" customWidth="1"/>
    <col min="8" max="8" width="14.6640625" style="316" customWidth="1"/>
    <col min="9" max="9" width="18.5" style="315" customWidth="1"/>
    <col min="10" max="10" width="15" style="275" customWidth="1"/>
    <col min="11" max="11" width="11" style="276" bestFit="1" customWidth="1"/>
    <col min="12" max="14" width="9.33203125" style="276"/>
    <col min="15" max="15" width="10.6640625" style="276" customWidth="1"/>
    <col min="16" max="16384" width="9.33203125" style="276"/>
  </cols>
  <sheetData>
    <row r="1" spans="1:15" ht="18" customHeight="1">
      <c r="A1" s="426" t="s">
        <v>9</v>
      </c>
      <c r="B1" s="427"/>
      <c r="C1" s="427"/>
      <c r="D1" s="427"/>
      <c r="E1" s="427"/>
      <c r="F1" s="427"/>
      <c r="G1" s="427"/>
      <c r="H1" s="427"/>
      <c r="I1" s="428"/>
    </row>
    <row r="2" spans="1:15" ht="16.5" customHeight="1">
      <c r="A2" s="429"/>
      <c r="B2" s="430"/>
      <c r="C2" s="430"/>
      <c r="D2" s="430"/>
      <c r="E2" s="430"/>
      <c r="F2" s="430"/>
      <c r="G2" s="430"/>
      <c r="H2" s="430"/>
      <c r="I2" s="431"/>
    </row>
    <row r="3" spans="1:15" ht="9" customHeight="1">
      <c r="A3" s="432" t="s">
        <v>362</v>
      </c>
      <c r="B3" s="433"/>
      <c r="C3" s="433"/>
      <c r="D3" s="433"/>
      <c r="E3" s="433"/>
      <c r="F3" s="433"/>
      <c r="G3" s="433"/>
      <c r="H3" s="433"/>
      <c r="I3" s="434"/>
    </row>
    <row r="4" spans="1:15" ht="24" customHeight="1" thickBot="1">
      <c r="A4" s="435"/>
      <c r="B4" s="436"/>
      <c r="C4" s="436"/>
      <c r="D4" s="436"/>
      <c r="E4" s="436"/>
      <c r="F4" s="436"/>
      <c r="G4" s="436"/>
      <c r="H4" s="436"/>
      <c r="I4" s="437"/>
    </row>
    <row r="5" spans="1:15" ht="17.25" customHeight="1" thickBot="1">
      <c r="A5" s="445" t="s">
        <v>165</v>
      </c>
      <c r="B5" s="446"/>
      <c r="C5" s="446"/>
      <c r="D5" s="446"/>
      <c r="E5" s="446"/>
      <c r="F5" s="446"/>
      <c r="G5" s="446"/>
      <c r="H5" s="446"/>
      <c r="I5" s="447"/>
    </row>
    <row r="6" spans="1:15" s="279" customFormat="1" ht="20.25" customHeight="1">
      <c r="A6" s="277" t="s">
        <v>19</v>
      </c>
      <c r="B6" s="449" t="s">
        <v>363</v>
      </c>
      <c r="C6" s="449"/>
      <c r="D6" s="449"/>
      <c r="E6" s="450"/>
      <c r="F6" s="454" t="s">
        <v>283</v>
      </c>
      <c r="G6" s="455"/>
      <c r="H6" s="455"/>
      <c r="I6" s="456"/>
      <c r="J6" s="278"/>
    </row>
    <row r="7" spans="1:15" s="279" customFormat="1" ht="19.5" customHeight="1">
      <c r="A7" s="280" t="s">
        <v>8</v>
      </c>
      <c r="B7" s="448" t="s">
        <v>321</v>
      </c>
      <c r="C7" s="448"/>
      <c r="D7" s="448"/>
      <c r="E7" s="438"/>
      <c r="F7" s="451" t="s">
        <v>164</v>
      </c>
      <c r="G7" s="452"/>
      <c r="H7" s="452"/>
      <c r="I7" s="453"/>
      <c r="J7" s="278"/>
      <c r="L7" s="279" t="s">
        <v>276</v>
      </c>
      <c r="O7" s="279">
        <v>36.06</v>
      </c>
    </row>
    <row r="8" spans="1:15" s="279" customFormat="1" ht="28.5" customHeight="1" thickBot="1">
      <c r="A8" s="280" t="s">
        <v>100</v>
      </c>
      <c r="B8" s="438" t="s">
        <v>101</v>
      </c>
      <c r="C8" s="439"/>
      <c r="D8" s="439"/>
      <c r="E8" s="439"/>
      <c r="F8" s="457" t="s">
        <v>330</v>
      </c>
      <c r="G8" s="458"/>
      <c r="H8" s="458"/>
      <c r="I8" s="459"/>
      <c r="J8" s="278"/>
      <c r="L8" s="279" t="s">
        <v>320</v>
      </c>
      <c r="O8" s="279">
        <v>178.94</v>
      </c>
    </row>
    <row r="9" spans="1:15" s="279" customFormat="1" ht="21.75" customHeight="1" thickBot="1">
      <c r="A9" s="442" t="s">
        <v>408</v>
      </c>
      <c r="B9" s="443"/>
      <c r="C9" s="443"/>
      <c r="D9" s="443"/>
      <c r="E9" s="444"/>
      <c r="F9" s="460" t="s">
        <v>225</v>
      </c>
      <c r="G9" s="461"/>
      <c r="H9" s="462">
        <f>I68</f>
        <v>76324.639999999999</v>
      </c>
      <c r="I9" s="463"/>
      <c r="J9" s="278"/>
      <c r="O9" s="279">
        <f>SUM(O7:O8)</f>
        <v>215</v>
      </c>
    </row>
    <row r="10" spans="1:15" s="288" customFormat="1" ht="30" customHeight="1" thickBot="1">
      <c r="A10" s="353" t="s">
        <v>1</v>
      </c>
      <c r="B10" s="281" t="s">
        <v>130</v>
      </c>
      <c r="C10" s="281" t="s">
        <v>169</v>
      </c>
      <c r="D10" s="282" t="s">
        <v>168</v>
      </c>
      <c r="E10" s="281" t="s">
        <v>170</v>
      </c>
      <c r="F10" s="283" t="s">
        <v>171</v>
      </c>
      <c r="G10" s="284" t="s">
        <v>11</v>
      </c>
      <c r="H10" s="284" t="s">
        <v>166</v>
      </c>
      <c r="I10" s="285" t="s">
        <v>167</v>
      </c>
      <c r="J10" s="286"/>
      <c r="K10" s="287">
        <f>1+'BDI SERV DES'!I4</f>
        <v>1.2686582094335004</v>
      </c>
    </row>
    <row r="11" spans="1:15" ht="21.75" customHeight="1">
      <c r="A11" s="354" t="s">
        <v>4</v>
      </c>
      <c r="B11" s="440" t="s">
        <v>7</v>
      </c>
      <c r="C11" s="440"/>
      <c r="D11" s="440"/>
      <c r="E11" s="440"/>
      <c r="F11" s="440"/>
      <c r="G11" s="440"/>
      <c r="H11" s="440"/>
      <c r="I11" s="441"/>
      <c r="K11" s="289"/>
    </row>
    <row r="12" spans="1:15" s="297" customFormat="1" ht="18.75" customHeight="1">
      <c r="A12" s="268" t="s">
        <v>346</v>
      </c>
      <c r="B12" s="290" t="s">
        <v>318</v>
      </c>
      <c r="C12" s="290" t="s">
        <v>0</v>
      </c>
      <c r="D12" s="291" t="s">
        <v>156</v>
      </c>
      <c r="E12" s="290" t="s">
        <v>6</v>
      </c>
      <c r="F12" s="292">
        <f>1.5*3</f>
        <v>4.5</v>
      </c>
      <c r="G12" s="293">
        <f>COMP.!H19</f>
        <v>365.18</v>
      </c>
      <c r="H12" s="294">
        <f>TRUNC(G12*K$10,2)</f>
        <v>463.28</v>
      </c>
      <c r="I12" s="295">
        <f>TRUNC(H12*F12,2)</f>
        <v>2084.7600000000002</v>
      </c>
      <c r="J12" s="296"/>
    </row>
    <row r="13" spans="1:15" s="297" customFormat="1" ht="26.25" customHeight="1">
      <c r="A13" s="268" t="s">
        <v>347</v>
      </c>
      <c r="B13" s="240">
        <v>99059</v>
      </c>
      <c r="C13" s="240" t="s">
        <v>0</v>
      </c>
      <c r="D13" s="298" t="s">
        <v>277</v>
      </c>
      <c r="E13" s="299" t="s">
        <v>149</v>
      </c>
      <c r="F13" s="292">
        <f>16+18+5.12</f>
        <v>39.119999999999997</v>
      </c>
      <c r="G13" s="300">
        <v>31.49</v>
      </c>
      <c r="H13" s="294">
        <f>TRUNC(G13*K$10,2)</f>
        <v>39.950000000000003</v>
      </c>
      <c r="I13" s="295">
        <f>TRUNC(H13*F13,2)</f>
        <v>1562.84</v>
      </c>
      <c r="J13" s="296"/>
    </row>
    <row r="14" spans="1:15" ht="27.95" customHeight="1" thickBot="1">
      <c r="A14" s="401" t="s">
        <v>102</v>
      </c>
      <c r="B14" s="402"/>
      <c r="C14" s="402"/>
      <c r="D14" s="402"/>
      <c r="E14" s="402"/>
      <c r="F14" s="402"/>
      <c r="G14" s="402"/>
      <c r="H14" s="403"/>
      <c r="I14" s="301">
        <f>SUM(I12:I13)</f>
        <v>3647.6000000000004</v>
      </c>
    </row>
    <row r="15" spans="1:15" s="243" customFormat="1" ht="21.75" customHeight="1" thickBot="1">
      <c r="A15" s="352" t="s">
        <v>14</v>
      </c>
      <c r="B15" s="393" t="s">
        <v>361</v>
      </c>
      <c r="C15" s="394"/>
      <c r="D15" s="394"/>
      <c r="E15" s="394"/>
      <c r="F15" s="394"/>
      <c r="G15" s="394"/>
      <c r="H15" s="394"/>
      <c r="I15" s="395"/>
    </row>
    <row r="16" spans="1:15" s="243" customFormat="1" ht="15" customHeight="1" thickBot="1">
      <c r="A16" s="272"/>
      <c r="B16" s="391"/>
      <c r="C16" s="391"/>
      <c r="D16" s="391" t="s">
        <v>333</v>
      </c>
      <c r="E16" s="391"/>
      <c r="F16" s="273"/>
      <c r="G16" s="391"/>
      <c r="H16" s="391"/>
      <c r="I16" s="392"/>
    </row>
    <row r="17" spans="1:10" s="243" customFormat="1" ht="21" customHeight="1" thickBot="1">
      <c r="A17" s="396"/>
      <c r="B17" s="397"/>
      <c r="C17" s="398"/>
      <c r="D17" s="399" t="s">
        <v>280</v>
      </c>
      <c r="E17" s="397"/>
      <c r="F17" s="397"/>
      <c r="G17" s="397"/>
      <c r="H17" s="397"/>
      <c r="I17" s="400"/>
    </row>
    <row r="18" spans="1:10" s="279" customFormat="1" ht="21.75" customHeight="1">
      <c r="A18" s="268" t="s">
        <v>379</v>
      </c>
      <c r="B18" s="256">
        <v>93358</v>
      </c>
      <c r="C18" s="257" t="s">
        <v>0</v>
      </c>
      <c r="D18" s="258" t="s">
        <v>278</v>
      </c>
      <c r="E18" s="257" t="s">
        <v>332</v>
      </c>
      <c r="F18" s="305">
        <f>((0.7*0.7*0.6)*4)</f>
        <v>1.1759999999999997</v>
      </c>
      <c r="G18" s="306">
        <v>55.89</v>
      </c>
      <c r="H18" s="303">
        <f>TRUNC(G18*K$10,2)</f>
        <v>70.900000000000006</v>
      </c>
      <c r="I18" s="304">
        <f>TRUNC(H18*F18,2)</f>
        <v>83.37</v>
      </c>
      <c r="J18" s="278"/>
    </row>
    <row r="19" spans="1:10" s="279" customFormat="1" ht="21.75" customHeight="1" thickBot="1">
      <c r="A19" s="268" t="s">
        <v>380</v>
      </c>
      <c r="B19" s="241">
        <v>94098</v>
      </c>
      <c r="C19" s="238" t="s">
        <v>0</v>
      </c>
      <c r="D19" s="239" t="s">
        <v>279</v>
      </c>
      <c r="E19" s="238" t="s">
        <v>68</v>
      </c>
      <c r="F19" s="305">
        <f>((0.7*0.7)*4)</f>
        <v>1.9599999999999997</v>
      </c>
      <c r="G19" s="302">
        <v>4.7</v>
      </c>
      <c r="H19" s="303">
        <f t="shared" ref="H19" si="0">TRUNC(G19*K$10,2)</f>
        <v>5.96</v>
      </c>
      <c r="I19" s="304">
        <f t="shared" ref="I19" si="1">TRUNC(H19*F19,2)</f>
        <v>11.68</v>
      </c>
      <c r="J19" s="278"/>
    </row>
    <row r="20" spans="1:10" s="279" customFormat="1" ht="16.5" customHeight="1" thickBot="1">
      <c r="A20" s="396"/>
      <c r="B20" s="397"/>
      <c r="C20" s="398"/>
      <c r="D20" s="342" t="s">
        <v>365</v>
      </c>
      <c r="E20" s="343"/>
      <c r="F20" s="344"/>
      <c r="G20" s="345"/>
      <c r="H20" s="346"/>
      <c r="I20" s="347"/>
      <c r="J20" s="278"/>
    </row>
    <row r="21" spans="1:10" s="279" customFormat="1" ht="16.5" customHeight="1">
      <c r="A21" s="355" t="s">
        <v>381</v>
      </c>
      <c r="B21" s="371">
        <v>96617</v>
      </c>
      <c r="C21" s="339" t="s">
        <v>0</v>
      </c>
      <c r="D21" s="372" t="s">
        <v>338</v>
      </c>
      <c r="E21" s="371" t="s">
        <v>68</v>
      </c>
      <c r="F21" s="373">
        <f>(0.6*0.6)*4</f>
        <v>1.44</v>
      </c>
      <c r="G21" s="351">
        <v>11.45</v>
      </c>
      <c r="H21" s="303">
        <f>TRUNC(G21*K$10,2)</f>
        <v>14.52</v>
      </c>
      <c r="I21" s="374">
        <f>TRUNC(H21*F21,2)</f>
        <v>20.9</v>
      </c>
      <c r="J21" s="278"/>
    </row>
    <row r="22" spans="1:10" s="279" customFormat="1" ht="16.5" customHeight="1">
      <c r="A22" s="355" t="s">
        <v>382</v>
      </c>
      <c r="B22" s="240">
        <v>96535</v>
      </c>
      <c r="C22" s="259" t="s">
        <v>0</v>
      </c>
      <c r="D22" s="375" t="s">
        <v>337</v>
      </c>
      <c r="E22" s="240" t="s">
        <v>68</v>
      </c>
      <c r="F22" s="376">
        <f>(0.6*0.5)*4</f>
        <v>1.2</v>
      </c>
      <c r="G22" s="261">
        <v>84.91</v>
      </c>
      <c r="H22" s="303">
        <f>TRUNC(G22*K$10,2)</f>
        <v>107.72</v>
      </c>
      <c r="I22" s="374">
        <f>TRUNC(H22*F22,2)</f>
        <v>129.26</v>
      </c>
      <c r="J22" s="278"/>
    </row>
    <row r="23" spans="1:10" s="279" customFormat="1" ht="16.5" customHeight="1">
      <c r="A23" s="355" t="s">
        <v>383</v>
      </c>
      <c r="B23" s="377">
        <v>96545</v>
      </c>
      <c r="C23" s="259" t="s">
        <v>0</v>
      </c>
      <c r="D23" s="375" t="s">
        <v>341</v>
      </c>
      <c r="E23" s="240" t="s">
        <v>331</v>
      </c>
      <c r="F23" s="376">
        <f>(((11*(0.55*4))*4)*0.395)</f>
        <v>38.236000000000004</v>
      </c>
      <c r="G23" s="261">
        <v>10.32</v>
      </c>
      <c r="H23" s="303">
        <f>TRUNC(G23*K$10,2)</f>
        <v>13.09</v>
      </c>
      <c r="I23" s="374">
        <f>TRUNC(H23*F23,2)</f>
        <v>500.5</v>
      </c>
      <c r="J23" s="278"/>
    </row>
    <row r="24" spans="1:10" s="279" customFormat="1" ht="16.5" customHeight="1">
      <c r="A24" s="355" t="s">
        <v>384</v>
      </c>
      <c r="B24" s="377">
        <v>94965</v>
      </c>
      <c r="C24" s="259" t="s">
        <v>0</v>
      </c>
      <c r="D24" s="375" t="s">
        <v>339</v>
      </c>
      <c r="E24" s="240" t="s">
        <v>332</v>
      </c>
      <c r="F24" s="376">
        <f>(0.6*0.6*0.5)*4*1.05</f>
        <v>0.75600000000000001</v>
      </c>
      <c r="G24" s="261">
        <v>289.13</v>
      </c>
      <c r="H24" s="303">
        <f>TRUNC(G24*K$10,2)</f>
        <v>366.8</v>
      </c>
      <c r="I24" s="374">
        <f>TRUNC(H24*F24,2)</f>
        <v>277.3</v>
      </c>
      <c r="J24" s="278"/>
    </row>
    <row r="25" spans="1:10" s="279" customFormat="1" ht="26.25" thickBot="1">
      <c r="A25" s="355" t="s">
        <v>385</v>
      </c>
      <c r="B25" s="378">
        <v>92873</v>
      </c>
      <c r="C25" s="336" t="s">
        <v>0</v>
      </c>
      <c r="D25" s="379" t="s">
        <v>340</v>
      </c>
      <c r="E25" s="323" t="s">
        <v>332</v>
      </c>
      <c r="F25" s="307">
        <f>F24</f>
        <v>0.75600000000000001</v>
      </c>
      <c r="G25" s="380">
        <v>143.46</v>
      </c>
      <c r="H25" s="308">
        <f>TRUNC(G25*K$10,2)</f>
        <v>182</v>
      </c>
      <c r="I25" s="381">
        <f>TRUNC(H25*F25,2)</f>
        <v>137.59</v>
      </c>
      <c r="J25" s="278"/>
    </row>
    <row r="26" spans="1:10" s="279" customFormat="1" ht="13.5" customHeight="1" thickBot="1">
      <c r="A26" s="396"/>
      <c r="B26" s="397"/>
      <c r="C26" s="398"/>
      <c r="D26" s="342" t="s">
        <v>342</v>
      </c>
      <c r="E26" s="343"/>
      <c r="F26" s="344"/>
      <c r="G26" s="345"/>
      <c r="H26" s="346"/>
      <c r="I26" s="347"/>
      <c r="J26" s="278"/>
    </row>
    <row r="27" spans="1:10" s="279" customFormat="1" ht="18.75" customHeight="1">
      <c r="A27" s="355" t="s">
        <v>387</v>
      </c>
      <c r="B27" s="382">
        <v>100903</v>
      </c>
      <c r="C27" s="371" t="s">
        <v>0</v>
      </c>
      <c r="D27" s="372" t="s">
        <v>386</v>
      </c>
      <c r="E27" s="371" t="s">
        <v>70</v>
      </c>
      <c r="F27" s="340">
        <v>6</v>
      </c>
      <c r="G27" s="341">
        <v>29.77</v>
      </c>
      <c r="H27" s="303">
        <f t="shared" ref="H27:H30" si="2">TRUNC(G27*K$10,2)</f>
        <v>37.76</v>
      </c>
      <c r="I27" s="374">
        <f t="shared" ref="I27:I29" si="3">TRUNC(H27*F27,2)</f>
        <v>226.56</v>
      </c>
      <c r="J27" s="278"/>
    </row>
    <row r="28" spans="1:10" s="279" customFormat="1" ht="16.5" customHeight="1">
      <c r="A28" s="355" t="s">
        <v>388</v>
      </c>
      <c r="B28" s="240" t="s">
        <v>343</v>
      </c>
      <c r="C28" s="240" t="s">
        <v>0</v>
      </c>
      <c r="D28" s="375" t="s">
        <v>344</v>
      </c>
      <c r="E28" s="240" t="s">
        <v>70</v>
      </c>
      <c r="F28" s="270">
        <v>2</v>
      </c>
      <c r="G28" s="265">
        <v>249.58</v>
      </c>
      <c r="H28" s="303">
        <f t="shared" si="2"/>
        <v>316.63</v>
      </c>
      <c r="I28" s="374">
        <f t="shared" si="3"/>
        <v>633.26</v>
      </c>
      <c r="J28" s="278"/>
    </row>
    <row r="29" spans="1:10" s="279" customFormat="1" ht="25.5">
      <c r="A29" s="355" t="s">
        <v>389</v>
      </c>
      <c r="B29" s="378">
        <v>93137</v>
      </c>
      <c r="C29" s="323" t="s">
        <v>0</v>
      </c>
      <c r="D29" s="379" t="s">
        <v>409</v>
      </c>
      <c r="E29" s="323" t="s">
        <v>70</v>
      </c>
      <c r="F29" s="337">
        <v>1</v>
      </c>
      <c r="G29" s="338">
        <v>118.47</v>
      </c>
      <c r="H29" s="370">
        <f t="shared" si="2"/>
        <v>150.29</v>
      </c>
      <c r="I29" s="383">
        <f t="shared" si="3"/>
        <v>150.29</v>
      </c>
      <c r="J29" s="278"/>
    </row>
    <row r="30" spans="1:10" s="385" customFormat="1" ht="29.25" customHeight="1" thickBot="1">
      <c r="A30" s="355" t="s">
        <v>390</v>
      </c>
      <c r="B30" s="377">
        <v>91926</v>
      </c>
      <c r="C30" s="240" t="s">
        <v>0</v>
      </c>
      <c r="D30" s="375" t="s">
        <v>359</v>
      </c>
      <c r="E30" s="240" t="s">
        <v>65</v>
      </c>
      <c r="F30" s="249">
        <f>40+40</f>
        <v>80</v>
      </c>
      <c r="G30" s="260">
        <v>2.56</v>
      </c>
      <c r="H30" s="250">
        <f t="shared" si="2"/>
        <v>3.24</v>
      </c>
      <c r="I30" s="251">
        <f t="shared" ref="I30" si="4">TRUNC(F30*H30,2)</f>
        <v>259.2</v>
      </c>
      <c r="J30" s="384"/>
    </row>
    <row r="31" spans="1:10" s="279" customFormat="1" ht="13.5" customHeight="1" thickBot="1">
      <c r="A31" s="396"/>
      <c r="B31" s="397"/>
      <c r="C31" s="398"/>
      <c r="D31" s="342" t="s">
        <v>345</v>
      </c>
      <c r="E31" s="343"/>
      <c r="F31" s="344"/>
      <c r="G31" s="345"/>
      <c r="H31" s="346"/>
      <c r="I31" s="347"/>
      <c r="J31" s="278"/>
    </row>
    <row r="32" spans="1:10" s="243" customFormat="1" ht="37.5" customHeight="1">
      <c r="A32" s="244" t="s">
        <v>391</v>
      </c>
      <c r="B32" s="245">
        <v>100766</v>
      </c>
      <c r="C32" s="246" t="s">
        <v>0</v>
      </c>
      <c r="D32" s="247" t="s">
        <v>372</v>
      </c>
      <c r="E32" s="248" t="s">
        <v>215</v>
      </c>
      <c r="F32" s="249">
        <f>(4*(0.2*0.25)*4)*99.59</f>
        <v>79.672000000000011</v>
      </c>
      <c r="G32" s="260">
        <v>8.5399999999999991</v>
      </c>
      <c r="H32" s="250">
        <f t="shared" ref="H32:H38" si="5">TRUNC(G32*K$10,2)</f>
        <v>10.83</v>
      </c>
      <c r="I32" s="251">
        <f t="shared" ref="I32:I38" si="6">TRUNC(F32*H32,2)</f>
        <v>862.84</v>
      </c>
      <c r="J32" s="274">
        <f>F32/12</f>
        <v>6.639333333333334</v>
      </c>
    </row>
    <row r="33" spans="1:11" s="243" customFormat="1" ht="48" customHeight="1">
      <c r="A33" s="244" t="s">
        <v>392</v>
      </c>
      <c r="B33" s="245">
        <v>92606</v>
      </c>
      <c r="C33" s="246" t="s">
        <v>0</v>
      </c>
      <c r="D33" s="247" t="s">
        <v>368</v>
      </c>
      <c r="E33" s="248" t="s">
        <v>13</v>
      </c>
      <c r="F33" s="249">
        <v>4</v>
      </c>
      <c r="G33" s="260">
        <v>546.73</v>
      </c>
      <c r="H33" s="250">
        <f t="shared" si="5"/>
        <v>693.61</v>
      </c>
      <c r="I33" s="251">
        <f t="shared" si="6"/>
        <v>2774.44</v>
      </c>
    </row>
    <row r="34" spans="1:11" s="243" customFormat="1" ht="48" customHeight="1">
      <c r="A34" s="244" t="s">
        <v>393</v>
      </c>
      <c r="B34" s="245">
        <v>92608</v>
      </c>
      <c r="C34" s="246" t="s">
        <v>0</v>
      </c>
      <c r="D34" s="247" t="s">
        <v>369</v>
      </c>
      <c r="E34" s="248" t="s">
        <v>13</v>
      </c>
      <c r="F34" s="249">
        <v>1</v>
      </c>
      <c r="G34" s="260">
        <v>678.6</v>
      </c>
      <c r="H34" s="250">
        <f t="shared" si="5"/>
        <v>860.91</v>
      </c>
      <c r="I34" s="251">
        <f t="shared" si="6"/>
        <v>860.91</v>
      </c>
    </row>
    <row r="35" spans="1:11" s="243" customFormat="1" ht="48" customHeight="1">
      <c r="A35" s="244" t="s">
        <v>394</v>
      </c>
      <c r="B35" s="245">
        <v>92614</v>
      </c>
      <c r="C35" s="246" t="s">
        <v>0</v>
      </c>
      <c r="D35" s="247" t="s">
        <v>366</v>
      </c>
      <c r="E35" s="248" t="s">
        <v>13</v>
      </c>
      <c r="F35" s="249">
        <f>2+3</f>
        <v>5</v>
      </c>
      <c r="G35" s="260">
        <v>945.82</v>
      </c>
      <c r="H35" s="250">
        <f t="shared" si="5"/>
        <v>1199.92</v>
      </c>
      <c r="I35" s="251">
        <f t="shared" si="6"/>
        <v>5999.6</v>
      </c>
      <c r="K35" s="274">
        <f>SUM(F33:F36)</f>
        <v>12</v>
      </c>
    </row>
    <row r="36" spans="1:11" s="243" customFormat="1" ht="48" customHeight="1">
      <c r="A36" s="244" t="s">
        <v>395</v>
      </c>
      <c r="B36" s="245">
        <v>92616</v>
      </c>
      <c r="C36" s="246" t="s">
        <v>0</v>
      </c>
      <c r="D36" s="247" t="s">
        <v>367</v>
      </c>
      <c r="E36" s="248" t="s">
        <v>13</v>
      </c>
      <c r="F36" s="249">
        <v>2</v>
      </c>
      <c r="G36" s="260">
        <v>1081.76</v>
      </c>
      <c r="H36" s="250">
        <f t="shared" si="5"/>
        <v>1372.38</v>
      </c>
      <c r="I36" s="251">
        <f t="shared" si="6"/>
        <v>2744.76</v>
      </c>
      <c r="K36" s="243" t="s">
        <v>403</v>
      </c>
    </row>
    <row r="37" spans="1:11" s="243" customFormat="1" ht="39" customHeight="1">
      <c r="A37" s="244" t="s">
        <v>396</v>
      </c>
      <c r="B37" s="245">
        <v>92580</v>
      </c>
      <c r="C37" s="246" t="s">
        <v>0</v>
      </c>
      <c r="D37" s="247" t="s">
        <v>232</v>
      </c>
      <c r="E37" s="248" t="s">
        <v>6</v>
      </c>
      <c r="F37" s="249">
        <f>O8</f>
        <v>178.94</v>
      </c>
      <c r="G37" s="260">
        <v>28.09</v>
      </c>
      <c r="H37" s="250">
        <f t="shared" si="5"/>
        <v>35.630000000000003</v>
      </c>
      <c r="I37" s="251">
        <f t="shared" si="6"/>
        <v>6375.63</v>
      </c>
    </row>
    <row r="38" spans="1:11" s="243" customFormat="1" ht="30.75" customHeight="1">
      <c r="A38" s="244" t="s">
        <v>397</v>
      </c>
      <c r="B38" s="245">
        <v>94213</v>
      </c>
      <c r="C38" s="246" t="s">
        <v>0</v>
      </c>
      <c r="D38" s="247" t="s">
        <v>370</v>
      </c>
      <c r="E38" s="240" t="s">
        <v>6</v>
      </c>
      <c r="F38" s="249">
        <f>O8</f>
        <v>178.94</v>
      </c>
      <c r="G38" s="260">
        <v>46.74</v>
      </c>
      <c r="H38" s="250">
        <f t="shared" si="5"/>
        <v>59.29</v>
      </c>
      <c r="I38" s="251">
        <f t="shared" si="6"/>
        <v>10609.35</v>
      </c>
    </row>
    <row r="39" spans="1:11" s="243" customFormat="1" ht="32.25" customHeight="1">
      <c r="A39" s="244" t="s">
        <v>398</v>
      </c>
      <c r="B39" s="245">
        <v>94214</v>
      </c>
      <c r="C39" s="246" t="s">
        <v>0</v>
      </c>
      <c r="D39" s="247" t="s">
        <v>371</v>
      </c>
      <c r="E39" s="240" t="s">
        <v>68</v>
      </c>
      <c r="F39" s="249">
        <f>((5.12+16+18)*1.2)*2</f>
        <v>93.888000000000005</v>
      </c>
      <c r="G39" s="260">
        <v>46.74</v>
      </c>
      <c r="H39" s="250">
        <f t="shared" ref="H39:H41" si="7">TRUNC(G39*K$10,2)</f>
        <v>59.29</v>
      </c>
      <c r="I39" s="251">
        <f t="shared" ref="I39:I42" si="8">TRUNC(F39*H39,2)</f>
        <v>5566.61</v>
      </c>
    </row>
    <row r="40" spans="1:11" s="243" customFormat="1" ht="32.25" customHeight="1">
      <c r="A40" s="244" t="s">
        <v>404</v>
      </c>
      <c r="B40" s="245">
        <v>89512</v>
      </c>
      <c r="C40" s="246" t="s">
        <v>0</v>
      </c>
      <c r="D40" s="247" t="s">
        <v>407</v>
      </c>
      <c r="E40" s="240" t="s">
        <v>149</v>
      </c>
      <c r="F40" s="249">
        <f>3.3*4</f>
        <v>13.2</v>
      </c>
      <c r="G40" s="260">
        <v>43.92</v>
      </c>
      <c r="H40" s="250">
        <f t="shared" si="7"/>
        <v>55.71</v>
      </c>
      <c r="I40" s="251">
        <f t="shared" si="8"/>
        <v>735.37</v>
      </c>
    </row>
    <row r="41" spans="1:11" s="243" customFormat="1" ht="30.75" customHeight="1">
      <c r="A41" s="244" t="s">
        <v>405</v>
      </c>
      <c r="B41" s="245">
        <v>94227</v>
      </c>
      <c r="C41" s="246" t="s">
        <v>0</v>
      </c>
      <c r="D41" s="247" t="s">
        <v>235</v>
      </c>
      <c r="E41" s="240" t="s">
        <v>149</v>
      </c>
      <c r="F41" s="249">
        <f>16+18</f>
        <v>34</v>
      </c>
      <c r="G41" s="260">
        <v>39.11</v>
      </c>
      <c r="H41" s="250">
        <f t="shared" si="7"/>
        <v>49.61</v>
      </c>
      <c r="I41" s="251">
        <f t="shared" si="8"/>
        <v>1686.74</v>
      </c>
      <c r="J41" s="255"/>
    </row>
    <row r="42" spans="1:11" s="243" customFormat="1" ht="30.75" customHeight="1">
      <c r="A42" s="360" t="s">
        <v>406</v>
      </c>
      <c r="B42" s="361">
        <v>94231</v>
      </c>
      <c r="C42" s="246" t="s">
        <v>0</v>
      </c>
      <c r="D42" s="247" t="s">
        <v>329</v>
      </c>
      <c r="E42" s="386" t="s">
        <v>149</v>
      </c>
      <c r="F42" s="387">
        <f>5.12+6.93+6.87+3.1+3.85+1.15+2.21+4.82+10.2</f>
        <v>44.25</v>
      </c>
      <c r="G42" s="388">
        <v>31.59</v>
      </c>
      <c r="H42" s="389">
        <f>TRUNC(G42*K$10,2)</f>
        <v>40.07</v>
      </c>
      <c r="I42" s="251">
        <f t="shared" si="8"/>
        <v>1773.09</v>
      </c>
      <c r="J42" s="255"/>
    </row>
    <row r="43" spans="1:11" s="279" customFormat="1" ht="9" customHeight="1" thickBot="1">
      <c r="A43" s="356"/>
      <c r="B43" s="262"/>
      <c r="C43" s="264"/>
      <c r="D43" s="263"/>
      <c r="E43" s="264"/>
      <c r="F43" s="271"/>
      <c r="G43" s="267"/>
      <c r="H43" s="309"/>
      <c r="I43" s="310"/>
      <c r="J43" s="278"/>
    </row>
    <row r="44" spans="1:11" s="243" customFormat="1" ht="21" customHeight="1" thickBot="1">
      <c r="A44" s="412" t="s">
        <v>399</v>
      </c>
      <c r="B44" s="413"/>
      <c r="C44" s="413"/>
      <c r="D44" s="413"/>
      <c r="E44" s="413"/>
      <c r="F44" s="413"/>
      <c r="G44" s="413"/>
      <c r="H44" s="414"/>
      <c r="I44" s="269">
        <f>SUM(I16:I42)</f>
        <v>42419.25</v>
      </c>
    </row>
    <row r="45" spans="1:11" s="243" customFormat="1" ht="21.75" customHeight="1">
      <c r="A45" s="335" t="s">
        <v>281</v>
      </c>
      <c r="B45" s="420" t="s">
        <v>360</v>
      </c>
      <c r="C45" s="421"/>
      <c r="D45" s="421"/>
      <c r="E45" s="421"/>
      <c r="F45" s="421"/>
      <c r="G45" s="421"/>
      <c r="H45" s="421"/>
      <c r="I45" s="422"/>
    </row>
    <row r="46" spans="1:11" s="243" customFormat="1" ht="21" customHeight="1" thickBot="1">
      <c r="A46" s="415"/>
      <c r="B46" s="416"/>
      <c r="C46" s="417"/>
      <c r="D46" s="418" t="s">
        <v>228</v>
      </c>
      <c r="E46" s="416"/>
      <c r="F46" s="416"/>
      <c r="G46" s="416"/>
      <c r="H46" s="416"/>
      <c r="I46" s="419"/>
    </row>
    <row r="47" spans="1:11" s="243" customFormat="1" ht="21" customHeight="1" thickBot="1">
      <c r="A47" s="396"/>
      <c r="B47" s="397"/>
      <c r="C47" s="398"/>
      <c r="D47" s="399" t="s">
        <v>226</v>
      </c>
      <c r="E47" s="397"/>
      <c r="F47" s="397"/>
      <c r="G47" s="397"/>
      <c r="H47" s="397"/>
      <c r="I47" s="400"/>
    </row>
    <row r="48" spans="1:11" s="243" customFormat="1" ht="29.25" customHeight="1">
      <c r="A48" s="244" t="s">
        <v>334</v>
      </c>
      <c r="B48" s="331">
        <v>96522</v>
      </c>
      <c r="C48" s="332" t="s">
        <v>0</v>
      </c>
      <c r="D48" s="333" t="s">
        <v>219</v>
      </c>
      <c r="E48" s="266" t="s">
        <v>10</v>
      </c>
      <c r="F48" s="328">
        <f>0.01*24</f>
        <v>0.24</v>
      </c>
      <c r="G48" s="329">
        <v>99.6</v>
      </c>
      <c r="H48" s="317">
        <f t="shared" ref="H48" si="9">TRUNC(G48*K$10,2)</f>
        <v>126.35</v>
      </c>
      <c r="I48" s="318">
        <f t="shared" ref="I48" si="10">TRUNC(F48*H48,2)</f>
        <v>30.32</v>
      </c>
      <c r="J48" s="252"/>
    </row>
    <row r="49" spans="1:10" s="243" customFormat="1" ht="34.5" customHeight="1">
      <c r="A49" s="244" t="s">
        <v>335</v>
      </c>
      <c r="B49" s="361">
        <v>94964</v>
      </c>
      <c r="C49" s="246" t="s">
        <v>0</v>
      </c>
      <c r="D49" s="247" t="s">
        <v>227</v>
      </c>
      <c r="E49" s="334" t="s">
        <v>10</v>
      </c>
      <c r="F49" s="324">
        <f>0.01*24</f>
        <v>0.24</v>
      </c>
      <c r="G49" s="325">
        <v>277.39</v>
      </c>
      <c r="H49" s="326">
        <f t="shared" ref="H49" si="11">TRUNC(G49*K$10,2)</f>
        <v>351.91</v>
      </c>
      <c r="I49" s="327">
        <f t="shared" ref="I49" si="12">TRUNC(F49*H49,2)</f>
        <v>84.45</v>
      </c>
      <c r="J49" s="253"/>
    </row>
    <row r="50" spans="1:10" s="243" customFormat="1" ht="34.5" customHeight="1" thickBot="1">
      <c r="A50" s="244" t="s">
        <v>336</v>
      </c>
      <c r="B50" s="357">
        <v>92873</v>
      </c>
      <c r="C50" s="358" t="s">
        <v>0</v>
      </c>
      <c r="D50" s="359" t="s">
        <v>364</v>
      </c>
      <c r="E50" s="330" t="s">
        <v>10</v>
      </c>
      <c r="F50" s="324">
        <f>F49</f>
        <v>0.24</v>
      </c>
      <c r="G50" s="325">
        <v>143.46</v>
      </c>
      <c r="H50" s="326">
        <f t="shared" ref="H50" si="13">TRUNC(G50*K$10,2)</f>
        <v>182</v>
      </c>
      <c r="I50" s="327">
        <f t="shared" ref="I50" si="14">TRUNC(F50*H50,2)</f>
        <v>43.68</v>
      </c>
      <c r="J50" s="253"/>
    </row>
    <row r="51" spans="1:10" s="243" customFormat="1" ht="21" customHeight="1" thickBot="1">
      <c r="A51" s="396"/>
      <c r="B51" s="397"/>
      <c r="C51" s="398"/>
      <c r="D51" s="399" t="s">
        <v>229</v>
      </c>
      <c r="E51" s="397"/>
      <c r="F51" s="397"/>
      <c r="G51" s="397"/>
      <c r="H51" s="397"/>
      <c r="I51" s="400"/>
    </row>
    <row r="52" spans="1:10" s="243" customFormat="1" ht="33" customHeight="1">
      <c r="A52" s="244" t="s">
        <v>348</v>
      </c>
      <c r="B52" s="331" t="s">
        <v>328</v>
      </c>
      <c r="C52" s="332" t="s">
        <v>147</v>
      </c>
      <c r="D52" s="333" t="s">
        <v>230</v>
      </c>
      <c r="E52" s="334" t="s">
        <v>149</v>
      </c>
      <c r="F52" s="328">
        <f>18.3+16.35+4.35+5.8</f>
        <v>44.800000000000004</v>
      </c>
      <c r="G52" s="329">
        <f>COMP.!H52</f>
        <v>70.849999999999994</v>
      </c>
      <c r="H52" s="317">
        <f t="shared" ref="H52" si="15">TRUNC(G52*K$10,2)</f>
        <v>89.88</v>
      </c>
      <c r="I52" s="318">
        <f t="shared" ref="I52" si="16">TRUNC(F52*H52,2)</f>
        <v>4026.62</v>
      </c>
    </row>
    <row r="53" spans="1:10" s="243" customFormat="1" ht="29.25" customHeight="1">
      <c r="A53" s="244" t="s">
        <v>349</v>
      </c>
      <c r="B53" s="245" t="s">
        <v>179</v>
      </c>
      <c r="C53" s="246" t="s">
        <v>147</v>
      </c>
      <c r="D53" s="247" t="s">
        <v>231</v>
      </c>
      <c r="E53" s="248" t="s">
        <v>149</v>
      </c>
      <c r="F53" s="249">
        <f>3.4*24</f>
        <v>81.599999999999994</v>
      </c>
      <c r="G53" s="260">
        <v>109.49000000000001</v>
      </c>
      <c r="H53" s="250">
        <f t="shared" ref="H53:H58" si="17">TRUNC(G53*K$10,2)</f>
        <v>138.9</v>
      </c>
      <c r="I53" s="251">
        <f t="shared" ref="I53:I58" si="18">TRUNC(F53*H53,2)</f>
        <v>11334.24</v>
      </c>
      <c r="J53" s="274">
        <f>F53/12</f>
        <v>6.8</v>
      </c>
    </row>
    <row r="54" spans="1:10" s="243" customFormat="1" ht="48" customHeight="1">
      <c r="A54" s="244" t="s">
        <v>350</v>
      </c>
      <c r="B54" s="245">
        <v>92602</v>
      </c>
      <c r="C54" s="246" t="s">
        <v>0</v>
      </c>
      <c r="D54" s="247" t="s">
        <v>401</v>
      </c>
      <c r="E54" s="248" t="s">
        <v>13</v>
      </c>
      <c r="F54" s="249">
        <v>12</v>
      </c>
      <c r="G54" s="260">
        <v>428.19</v>
      </c>
      <c r="H54" s="250">
        <f t="shared" si="17"/>
        <v>543.22</v>
      </c>
      <c r="I54" s="251">
        <f t="shared" si="18"/>
        <v>6518.64</v>
      </c>
    </row>
    <row r="55" spans="1:10" s="243" customFormat="1" ht="39" customHeight="1">
      <c r="A55" s="244" t="s">
        <v>351</v>
      </c>
      <c r="B55" s="245">
        <v>92580</v>
      </c>
      <c r="C55" s="246" t="s">
        <v>0</v>
      </c>
      <c r="D55" s="247" t="s">
        <v>402</v>
      </c>
      <c r="E55" s="248" t="s">
        <v>6</v>
      </c>
      <c r="F55" s="249">
        <v>36.06</v>
      </c>
      <c r="G55" s="260">
        <v>28.09</v>
      </c>
      <c r="H55" s="250">
        <f t="shared" si="17"/>
        <v>35.630000000000003</v>
      </c>
      <c r="I55" s="251">
        <f t="shared" si="18"/>
        <v>1284.81</v>
      </c>
    </row>
    <row r="56" spans="1:10" s="243" customFormat="1" ht="32.25" customHeight="1">
      <c r="A56" s="244" t="s">
        <v>352</v>
      </c>
      <c r="B56" s="245">
        <v>94213</v>
      </c>
      <c r="C56" s="246" t="s">
        <v>0</v>
      </c>
      <c r="D56" s="247" t="s">
        <v>233</v>
      </c>
      <c r="E56" s="240" t="s">
        <v>6</v>
      </c>
      <c r="F56" s="249">
        <f>36.06+((14+5.8+4.35)*0.45)</f>
        <v>46.927500000000002</v>
      </c>
      <c r="G56" s="260">
        <v>46.74</v>
      </c>
      <c r="H56" s="250">
        <f t="shared" si="17"/>
        <v>59.29</v>
      </c>
      <c r="I56" s="251">
        <f t="shared" si="18"/>
        <v>2782.33</v>
      </c>
    </row>
    <row r="57" spans="1:10" s="243" customFormat="1" ht="32.25" customHeight="1">
      <c r="A57" s="244" t="s">
        <v>373</v>
      </c>
      <c r="B57" s="245">
        <v>89509</v>
      </c>
      <c r="C57" s="246" t="s">
        <v>0</v>
      </c>
      <c r="D57" s="247" t="s">
        <v>234</v>
      </c>
      <c r="E57" s="240" t="s">
        <v>149</v>
      </c>
      <c r="F57" s="249">
        <f>3.3*5</f>
        <v>16.5</v>
      </c>
      <c r="G57" s="260">
        <v>18.57</v>
      </c>
      <c r="H57" s="250">
        <f t="shared" si="17"/>
        <v>23.55</v>
      </c>
      <c r="I57" s="251">
        <f t="shared" si="18"/>
        <v>388.57</v>
      </c>
    </row>
    <row r="58" spans="1:10" s="243" customFormat="1" ht="30.75" customHeight="1">
      <c r="A58" s="244" t="s">
        <v>374</v>
      </c>
      <c r="B58" s="245">
        <v>94227</v>
      </c>
      <c r="C58" s="246" t="s">
        <v>0</v>
      </c>
      <c r="D58" s="247" t="s">
        <v>235</v>
      </c>
      <c r="E58" s="240" t="s">
        <v>149</v>
      </c>
      <c r="F58" s="249">
        <f>5.8+1.5+16.4</f>
        <v>23.7</v>
      </c>
      <c r="G58" s="260">
        <v>39.11</v>
      </c>
      <c r="H58" s="250">
        <f t="shared" si="17"/>
        <v>49.61</v>
      </c>
      <c r="I58" s="251">
        <f t="shared" si="18"/>
        <v>1175.75</v>
      </c>
      <c r="J58" s="255"/>
    </row>
    <row r="59" spans="1:10" s="243" customFormat="1" ht="30.75" customHeight="1" thickBot="1">
      <c r="A59" s="244" t="s">
        <v>375</v>
      </c>
      <c r="B59" s="320">
        <v>94231</v>
      </c>
      <c r="C59" s="321" t="s">
        <v>0</v>
      </c>
      <c r="D59" s="322" t="s">
        <v>329</v>
      </c>
      <c r="E59" s="323" t="s">
        <v>149</v>
      </c>
      <c r="F59" s="324">
        <f>18.3+4.35+2+2.3+0.15</f>
        <v>27.099999999999998</v>
      </c>
      <c r="G59" s="325">
        <v>31.59</v>
      </c>
      <c r="H59" s="326">
        <f>TRUNC(G59*K$10,2)</f>
        <v>40.07</v>
      </c>
      <c r="I59" s="327">
        <f t="shared" ref="I59" si="19">TRUNC(F59*H59,2)</f>
        <v>1085.8900000000001</v>
      </c>
      <c r="J59" s="255"/>
    </row>
    <row r="60" spans="1:10" s="243" customFormat="1" ht="21" customHeight="1" thickBot="1">
      <c r="A60" s="396"/>
      <c r="B60" s="397"/>
      <c r="C60" s="398"/>
      <c r="D60" s="399" t="s">
        <v>342</v>
      </c>
      <c r="E60" s="397"/>
      <c r="F60" s="397"/>
      <c r="G60" s="397"/>
      <c r="H60" s="397"/>
      <c r="I60" s="400"/>
    </row>
    <row r="61" spans="1:10" s="243" customFormat="1" ht="41.25" customHeight="1">
      <c r="A61" s="244" t="s">
        <v>376</v>
      </c>
      <c r="B61" s="256">
        <v>97586</v>
      </c>
      <c r="C61" s="257" t="s">
        <v>0</v>
      </c>
      <c r="D61" s="258" t="s">
        <v>357</v>
      </c>
      <c r="E61" s="257" t="s">
        <v>70</v>
      </c>
      <c r="F61" s="328">
        <v>8</v>
      </c>
      <c r="G61" s="329">
        <v>76.77</v>
      </c>
      <c r="H61" s="317">
        <f t="shared" ref="H61:H63" si="20">TRUNC(G61*K$10,2)</f>
        <v>97.39</v>
      </c>
      <c r="I61" s="318">
        <f t="shared" ref="I61:I63" si="21">TRUNC(F61*H61,2)</f>
        <v>779.12</v>
      </c>
      <c r="J61" s="252"/>
    </row>
    <row r="62" spans="1:10" s="243" customFormat="1" ht="29.25" customHeight="1">
      <c r="A62" s="244" t="s">
        <v>377</v>
      </c>
      <c r="B62" s="241">
        <v>91926</v>
      </c>
      <c r="C62" s="238" t="s">
        <v>0</v>
      </c>
      <c r="D62" s="239" t="s">
        <v>359</v>
      </c>
      <c r="E62" s="238" t="s">
        <v>65</v>
      </c>
      <c r="F62" s="249">
        <v>30</v>
      </c>
      <c r="G62" s="260">
        <v>2.56</v>
      </c>
      <c r="H62" s="250">
        <f t="shared" ref="H62" si="22">TRUNC(G62*K$10,2)</f>
        <v>3.24</v>
      </c>
      <c r="I62" s="251">
        <f t="shared" ref="I62" si="23">TRUNC(F62*H62,2)</f>
        <v>97.2</v>
      </c>
      <c r="J62" s="252"/>
    </row>
    <row r="63" spans="1:10" s="243" customFormat="1" ht="28.5" customHeight="1">
      <c r="A63" s="244" t="s">
        <v>378</v>
      </c>
      <c r="B63" s="241">
        <v>93138</v>
      </c>
      <c r="C63" s="238" t="s">
        <v>0</v>
      </c>
      <c r="D63" s="239" t="s">
        <v>358</v>
      </c>
      <c r="E63" s="238" t="s">
        <v>70</v>
      </c>
      <c r="F63" s="249">
        <v>2</v>
      </c>
      <c r="G63" s="260">
        <v>112.06</v>
      </c>
      <c r="H63" s="250">
        <f t="shared" si="20"/>
        <v>142.16</v>
      </c>
      <c r="I63" s="251">
        <f t="shared" si="21"/>
        <v>284.32</v>
      </c>
      <c r="J63" s="253"/>
    </row>
    <row r="64" spans="1:10" s="243" customFormat="1" ht="21" customHeight="1" thickBot="1">
      <c r="A64" s="423" t="s">
        <v>353</v>
      </c>
      <c r="B64" s="424"/>
      <c r="C64" s="424"/>
      <c r="D64" s="424"/>
      <c r="E64" s="424"/>
      <c r="F64" s="424"/>
      <c r="G64" s="424"/>
      <c r="H64" s="425"/>
      <c r="I64" s="311">
        <f>SUM(I46:I63)</f>
        <v>29915.940000000002</v>
      </c>
    </row>
    <row r="65" spans="1:9" ht="19.5" customHeight="1" thickBot="1">
      <c r="A65" s="319" t="s">
        <v>354</v>
      </c>
      <c r="B65" s="410" t="s">
        <v>175</v>
      </c>
      <c r="C65" s="410"/>
      <c r="D65" s="410"/>
      <c r="E65" s="410"/>
      <c r="F65" s="410"/>
      <c r="G65" s="410"/>
      <c r="H65" s="410"/>
      <c r="I65" s="411"/>
    </row>
    <row r="66" spans="1:9" ht="27.95" customHeight="1" thickBot="1">
      <c r="A66" s="348" t="s">
        <v>355</v>
      </c>
      <c r="B66" s="362">
        <v>99814</v>
      </c>
      <c r="C66" s="349" t="s">
        <v>0</v>
      </c>
      <c r="D66" s="350" t="s">
        <v>400</v>
      </c>
      <c r="E66" s="349" t="s">
        <v>6</v>
      </c>
      <c r="F66" s="363">
        <f>O7+O8</f>
        <v>215</v>
      </c>
      <c r="G66" s="364">
        <v>1.26</v>
      </c>
      <c r="H66" s="365">
        <f t="shared" ref="H66" si="24">TRUNC(G66*K$10,2)</f>
        <v>1.59</v>
      </c>
      <c r="I66" s="366">
        <f t="shared" ref="I66" si="25">TRUNC(F66*H66,2)</f>
        <v>341.85</v>
      </c>
    </row>
    <row r="67" spans="1:9" ht="27.95" customHeight="1" thickBot="1">
      <c r="A67" s="407" t="s">
        <v>356</v>
      </c>
      <c r="B67" s="408"/>
      <c r="C67" s="408"/>
      <c r="D67" s="408"/>
      <c r="E67" s="408"/>
      <c r="F67" s="408"/>
      <c r="G67" s="408"/>
      <c r="H67" s="409"/>
      <c r="I67" s="367">
        <f>SUM(I66:I66)</f>
        <v>341.85</v>
      </c>
    </row>
    <row r="68" spans="1:9" ht="27.95" customHeight="1" thickBot="1">
      <c r="A68" s="404" t="s">
        <v>12</v>
      </c>
      <c r="B68" s="405"/>
      <c r="C68" s="405"/>
      <c r="D68" s="405"/>
      <c r="E68" s="405"/>
      <c r="F68" s="405"/>
      <c r="G68" s="405"/>
      <c r="H68" s="406"/>
      <c r="I68" s="312">
        <f>I14+I64+I67+I44</f>
        <v>76324.639999999999</v>
      </c>
    </row>
  </sheetData>
  <mergeCells count="34">
    <mergeCell ref="A1:I2"/>
    <mergeCell ref="A3:I4"/>
    <mergeCell ref="B8:E8"/>
    <mergeCell ref="B11:I11"/>
    <mergeCell ref="A9:E9"/>
    <mergeCell ref="A5:I5"/>
    <mergeCell ref="B7:E7"/>
    <mergeCell ref="B6:E6"/>
    <mergeCell ref="F7:I7"/>
    <mergeCell ref="F6:I6"/>
    <mergeCell ref="F8:I8"/>
    <mergeCell ref="F9:G9"/>
    <mergeCell ref="H9:I9"/>
    <mergeCell ref="A14:H14"/>
    <mergeCell ref="A68:H68"/>
    <mergeCell ref="A67:H67"/>
    <mergeCell ref="B65:I65"/>
    <mergeCell ref="A44:H44"/>
    <mergeCell ref="A46:C46"/>
    <mergeCell ref="D46:I46"/>
    <mergeCell ref="B45:I45"/>
    <mergeCell ref="A64:H64"/>
    <mergeCell ref="A47:C47"/>
    <mergeCell ref="D47:I47"/>
    <mergeCell ref="A51:C51"/>
    <mergeCell ref="D51:I51"/>
    <mergeCell ref="A60:C60"/>
    <mergeCell ref="D60:I60"/>
    <mergeCell ref="A20:C20"/>
    <mergeCell ref="B15:I15"/>
    <mergeCell ref="A17:C17"/>
    <mergeCell ref="D17:I17"/>
    <mergeCell ref="A26:C26"/>
    <mergeCell ref="A31:C31"/>
  </mergeCells>
  <pageMargins left="0.78740157480314965" right="0.19685039370078741" top="0.35433070866141736" bottom="0.55118110236220474" header="0.31496062992125984" footer="0.31496062992125984"/>
  <pageSetup paperSize="9" scale="52" fitToHeight="0" orientation="portrait" r:id="rId1"/>
  <headerFooter>
    <oddFooter>&amp;C&amp;"Times New Roman,Negrito"Jordana Mileni Bertuzzi Saldanha Martins&amp;"Times New Roman,Normal"
Engenheira Civil - CREA/MS - 20365/D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workbookViewId="0">
      <selection activeCell="H63" sqref="A1:H63"/>
    </sheetView>
  </sheetViews>
  <sheetFormatPr defaultRowHeight="12.75"/>
  <cols>
    <col min="1" max="3" width="9.33203125" style="2"/>
    <col min="4" max="4" width="55.5" style="2" customWidth="1"/>
    <col min="5" max="5" width="9.33203125" style="2"/>
    <col min="6" max="6" width="14.5" style="2" customWidth="1"/>
    <col min="7" max="7" width="12.83203125" style="2" customWidth="1"/>
    <col min="8" max="8" width="18.33203125" style="2" customWidth="1"/>
    <col min="9" max="259" width="9.33203125" style="2"/>
    <col min="260" max="260" width="55.5" style="2" customWidth="1"/>
    <col min="261" max="261" width="9.33203125" style="2"/>
    <col min="262" max="262" width="14.5" style="2" customWidth="1"/>
    <col min="263" max="263" width="12.83203125" style="2" customWidth="1"/>
    <col min="264" max="264" width="18.33203125" style="2" customWidth="1"/>
    <col min="265" max="515" width="9.33203125" style="2"/>
    <col min="516" max="516" width="55.5" style="2" customWidth="1"/>
    <col min="517" max="517" width="9.33203125" style="2"/>
    <col min="518" max="518" width="14.5" style="2" customWidth="1"/>
    <col min="519" max="519" width="12.83203125" style="2" customWidth="1"/>
    <col min="520" max="520" width="18.33203125" style="2" customWidth="1"/>
    <col min="521" max="771" width="9.33203125" style="2"/>
    <col min="772" max="772" width="55.5" style="2" customWidth="1"/>
    <col min="773" max="773" width="9.33203125" style="2"/>
    <col min="774" max="774" width="14.5" style="2" customWidth="1"/>
    <col min="775" max="775" width="12.83203125" style="2" customWidth="1"/>
    <col min="776" max="776" width="18.33203125" style="2" customWidth="1"/>
    <col min="777" max="1027" width="9.33203125" style="2"/>
    <col min="1028" max="1028" width="55.5" style="2" customWidth="1"/>
    <col min="1029" max="1029" width="9.33203125" style="2"/>
    <col min="1030" max="1030" width="14.5" style="2" customWidth="1"/>
    <col min="1031" max="1031" width="12.83203125" style="2" customWidth="1"/>
    <col min="1032" max="1032" width="18.33203125" style="2" customWidth="1"/>
    <col min="1033" max="1283" width="9.33203125" style="2"/>
    <col min="1284" max="1284" width="55.5" style="2" customWidth="1"/>
    <col min="1285" max="1285" width="9.33203125" style="2"/>
    <col min="1286" max="1286" width="14.5" style="2" customWidth="1"/>
    <col min="1287" max="1287" width="12.83203125" style="2" customWidth="1"/>
    <col min="1288" max="1288" width="18.33203125" style="2" customWidth="1"/>
    <col min="1289" max="1539" width="9.33203125" style="2"/>
    <col min="1540" max="1540" width="55.5" style="2" customWidth="1"/>
    <col min="1541" max="1541" width="9.33203125" style="2"/>
    <col min="1542" max="1542" width="14.5" style="2" customWidth="1"/>
    <col min="1543" max="1543" width="12.83203125" style="2" customWidth="1"/>
    <col min="1544" max="1544" width="18.33203125" style="2" customWidth="1"/>
    <col min="1545" max="1795" width="9.33203125" style="2"/>
    <col min="1796" max="1796" width="55.5" style="2" customWidth="1"/>
    <col min="1797" max="1797" width="9.33203125" style="2"/>
    <col min="1798" max="1798" width="14.5" style="2" customWidth="1"/>
    <col min="1799" max="1799" width="12.83203125" style="2" customWidth="1"/>
    <col min="1800" max="1800" width="18.33203125" style="2" customWidth="1"/>
    <col min="1801" max="2051" width="9.33203125" style="2"/>
    <col min="2052" max="2052" width="55.5" style="2" customWidth="1"/>
    <col min="2053" max="2053" width="9.33203125" style="2"/>
    <col min="2054" max="2054" width="14.5" style="2" customWidth="1"/>
    <col min="2055" max="2055" width="12.83203125" style="2" customWidth="1"/>
    <col min="2056" max="2056" width="18.33203125" style="2" customWidth="1"/>
    <col min="2057" max="2307" width="9.33203125" style="2"/>
    <col min="2308" max="2308" width="55.5" style="2" customWidth="1"/>
    <col min="2309" max="2309" width="9.33203125" style="2"/>
    <col min="2310" max="2310" width="14.5" style="2" customWidth="1"/>
    <col min="2311" max="2311" width="12.83203125" style="2" customWidth="1"/>
    <col min="2312" max="2312" width="18.33203125" style="2" customWidth="1"/>
    <col min="2313" max="2563" width="9.33203125" style="2"/>
    <col min="2564" max="2564" width="55.5" style="2" customWidth="1"/>
    <col min="2565" max="2565" width="9.33203125" style="2"/>
    <col min="2566" max="2566" width="14.5" style="2" customWidth="1"/>
    <col min="2567" max="2567" width="12.83203125" style="2" customWidth="1"/>
    <col min="2568" max="2568" width="18.33203125" style="2" customWidth="1"/>
    <col min="2569" max="2819" width="9.33203125" style="2"/>
    <col min="2820" max="2820" width="55.5" style="2" customWidth="1"/>
    <col min="2821" max="2821" width="9.33203125" style="2"/>
    <col min="2822" max="2822" width="14.5" style="2" customWidth="1"/>
    <col min="2823" max="2823" width="12.83203125" style="2" customWidth="1"/>
    <col min="2824" max="2824" width="18.33203125" style="2" customWidth="1"/>
    <col min="2825" max="3075" width="9.33203125" style="2"/>
    <col min="3076" max="3076" width="55.5" style="2" customWidth="1"/>
    <col min="3077" max="3077" width="9.33203125" style="2"/>
    <col min="3078" max="3078" width="14.5" style="2" customWidth="1"/>
    <col min="3079" max="3079" width="12.83203125" style="2" customWidth="1"/>
    <col min="3080" max="3080" width="18.33203125" style="2" customWidth="1"/>
    <col min="3081" max="3331" width="9.33203125" style="2"/>
    <col min="3332" max="3332" width="55.5" style="2" customWidth="1"/>
    <col min="3333" max="3333" width="9.33203125" style="2"/>
    <col min="3334" max="3334" width="14.5" style="2" customWidth="1"/>
    <col min="3335" max="3335" width="12.83203125" style="2" customWidth="1"/>
    <col min="3336" max="3336" width="18.33203125" style="2" customWidth="1"/>
    <col min="3337" max="3587" width="9.33203125" style="2"/>
    <col min="3588" max="3588" width="55.5" style="2" customWidth="1"/>
    <col min="3589" max="3589" width="9.33203125" style="2"/>
    <col min="3590" max="3590" width="14.5" style="2" customWidth="1"/>
    <col min="3591" max="3591" width="12.83203125" style="2" customWidth="1"/>
    <col min="3592" max="3592" width="18.33203125" style="2" customWidth="1"/>
    <col min="3593" max="3843" width="9.33203125" style="2"/>
    <col min="3844" max="3844" width="55.5" style="2" customWidth="1"/>
    <col min="3845" max="3845" width="9.33203125" style="2"/>
    <col min="3846" max="3846" width="14.5" style="2" customWidth="1"/>
    <col min="3847" max="3847" width="12.83203125" style="2" customWidth="1"/>
    <col min="3848" max="3848" width="18.33203125" style="2" customWidth="1"/>
    <col min="3849" max="4099" width="9.33203125" style="2"/>
    <col min="4100" max="4100" width="55.5" style="2" customWidth="1"/>
    <col min="4101" max="4101" width="9.33203125" style="2"/>
    <col min="4102" max="4102" width="14.5" style="2" customWidth="1"/>
    <col min="4103" max="4103" width="12.83203125" style="2" customWidth="1"/>
    <col min="4104" max="4104" width="18.33203125" style="2" customWidth="1"/>
    <col min="4105" max="4355" width="9.33203125" style="2"/>
    <col min="4356" max="4356" width="55.5" style="2" customWidth="1"/>
    <col min="4357" max="4357" width="9.33203125" style="2"/>
    <col min="4358" max="4358" width="14.5" style="2" customWidth="1"/>
    <col min="4359" max="4359" width="12.83203125" style="2" customWidth="1"/>
    <col min="4360" max="4360" width="18.33203125" style="2" customWidth="1"/>
    <col min="4361" max="4611" width="9.33203125" style="2"/>
    <col min="4612" max="4612" width="55.5" style="2" customWidth="1"/>
    <col min="4613" max="4613" width="9.33203125" style="2"/>
    <col min="4614" max="4614" width="14.5" style="2" customWidth="1"/>
    <col min="4615" max="4615" width="12.83203125" style="2" customWidth="1"/>
    <col min="4616" max="4616" width="18.33203125" style="2" customWidth="1"/>
    <col min="4617" max="4867" width="9.33203125" style="2"/>
    <col min="4868" max="4868" width="55.5" style="2" customWidth="1"/>
    <col min="4869" max="4869" width="9.33203125" style="2"/>
    <col min="4870" max="4870" width="14.5" style="2" customWidth="1"/>
    <col min="4871" max="4871" width="12.83203125" style="2" customWidth="1"/>
    <col min="4872" max="4872" width="18.33203125" style="2" customWidth="1"/>
    <col min="4873" max="5123" width="9.33203125" style="2"/>
    <col min="5124" max="5124" width="55.5" style="2" customWidth="1"/>
    <col min="5125" max="5125" width="9.33203125" style="2"/>
    <col min="5126" max="5126" width="14.5" style="2" customWidth="1"/>
    <col min="5127" max="5127" width="12.83203125" style="2" customWidth="1"/>
    <col min="5128" max="5128" width="18.33203125" style="2" customWidth="1"/>
    <col min="5129" max="5379" width="9.33203125" style="2"/>
    <col min="5380" max="5380" width="55.5" style="2" customWidth="1"/>
    <col min="5381" max="5381" width="9.33203125" style="2"/>
    <col min="5382" max="5382" width="14.5" style="2" customWidth="1"/>
    <col min="5383" max="5383" width="12.83203125" style="2" customWidth="1"/>
    <col min="5384" max="5384" width="18.33203125" style="2" customWidth="1"/>
    <col min="5385" max="5635" width="9.33203125" style="2"/>
    <col min="5636" max="5636" width="55.5" style="2" customWidth="1"/>
    <col min="5637" max="5637" width="9.33203125" style="2"/>
    <col min="5638" max="5638" width="14.5" style="2" customWidth="1"/>
    <col min="5639" max="5639" width="12.83203125" style="2" customWidth="1"/>
    <col min="5640" max="5640" width="18.33203125" style="2" customWidth="1"/>
    <col min="5641" max="5891" width="9.33203125" style="2"/>
    <col min="5892" max="5892" width="55.5" style="2" customWidth="1"/>
    <col min="5893" max="5893" width="9.33203125" style="2"/>
    <col min="5894" max="5894" width="14.5" style="2" customWidth="1"/>
    <col min="5895" max="5895" width="12.83203125" style="2" customWidth="1"/>
    <col min="5896" max="5896" width="18.33203125" style="2" customWidth="1"/>
    <col min="5897" max="6147" width="9.33203125" style="2"/>
    <col min="6148" max="6148" width="55.5" style="2" customWidth="1"/>
    <col min="6149" max="6149" width="9.33203125" style="2"/>
    <col min="6150" max="6150" width="14.5" style="2" customWidth="1"/>
    <col min="6151" max="6151" width="12.83203125" style="2" customWidth="1"/>
    <col min="6152" max="6152" width="18.33203125" style="2" customWidth="1"/>
    <col min="6153" max="6403" width="9.33203125" style="2"/>
    <col min="6404" max="6404" width="55.5" style="2" customWidth="1"/>
    <col min="6405" max="6405" width="9.33203125" style="2"/>
    <col min="6406" max="6406" width="14.5" style="2" customWidth="1"/>
    <col min="6407" max="6407" width="12.83203125" style="2" customWidth="1"/>
    <col min="6408" max="6408" width="18.33203125" style="2" customWidth="1"/>
    <col min="6409" max="6659" width="9.33203125" style="2"/>
    <col min="6660" max="6660" width="55.5" style="2" customWidth="1"/>
    <col min="6661" max="6661" width="9.33203125" style="2"/>
    <col min="6662" max="6662" width="14.5" style="2" customWidth="1"/>
    <col min="6663" max="6663" width="12.83203125" style="2" customWidth="1"/>
    <col min="6664" max="6664" width="18.33203125" style="2" customWidth="1"/>
    <col min="6665" max="6915" width="9.33203125" style="2"/>
    <col min="6916" max="6916" width="55.5" style="2" customWidth="1"/>
    <col min="6917" max="6917" width="9.33203125" style="2"/>
    <col min="6918" max="6918" width="14.5" style="2" customWidth="1"/>
    <col min="6919" max="6919" width="12.83203125" style="2" customWidth="1"/>
    <col min="6920" max="6920" width="18.33203125" style="2" customWidth="1"/>
    <col min="6921" max="7171" width="9.33203125" style="2"/>
    <col min="7172" max="7172" width="55.5" style="2" customWidth="1"/>
    <col min="7173" max="7173" width="9.33203125" style="2"/>
    <col min="7174" max="7174" width="14.5" style="2" customWidth="1"/>
    <col min="7175" max="7175" width="12.83203125" style="2" customWidth="1"/>
    <col min="7176" max="7176" width="18.33203125" style="2" customWidth="1"/>
    <col min="7177" max="7427" width="9.33203125" style="2"/>
    <col min="7428" max="7428" width="55.5" style="2" customWidth="1"/>
    <col min="7429" max="7429" width="9.33203125" style="2"/>
    <col min="7430" max="7430" width="14.5" style="2" customWidth="1"/>
    <col min="7431" max="7431" width="12.83203125" style="2" customWidth="1"/>
    <col min="7432" max="7432" width="18.33203125" style="2" customWidth="1"/>
    <col min="7433" max="7683" width="9.33203125" style="2"/>
    <col min="7684" max="7684" width="55.5" style="2" customWidth="1"/>
    <col min="7685" max="7685" width="9.33203125" style="2"/>
    <col min="7686" max="7686" width="14.5" style="2" customWidth="1"/>
    <col min="7687" max="7687" width="12.83203125" style="2" customWidth="1"/>
    <col min="7688" max="7688" width="18.33203125" style="2" customWidth="1"/>
    <col min="7689" max="7939" width="9.33203125" style="2"/>
    <col min="7940" max="7940" width="55.5" style="2" customWidth="1"/>
    <col min="7941" max="7941" width="9.33203125" style="2"/>
    <col min="7942" max="7942" width="14.5" style="2" customWidth="1"/>
    <col min="7943" max="7943" width="12.83203125" style="2" customWidth="1"/>
    <col min="7944" max="7944" width="18.33203125" style="2" customWidth="1"/>
    <col min="7945" max="8195" width="9.33203125" style="2"/>
    <col min="8196" max="8196" width="55.5" style="2" customWidth="1"/>
    <col min="8197" max="8197" width="9.33203125" style="2"/>
    <col min="8198" max="8198" width="14.5" style="2" customWidth="1"/>
    <col min="8199" max="8199" width="12.83203125" style="2" customWidth="1"/>
    <col min="8200" max="8200" width="18.33203125" style="2" customWidth="1"/>
    <col min="8201" max="8451" width="9.33203125" style="2"/>
    <col min="8452" max="8452" width="55.5" style="2" customWidth="1"/>
    <col min="8453" max="8453" width="9.33203125" style="2"/>
    <col min="8454" max="8454" width="14.5" style="2" customWidth="1"/>
    <col min="8455" max="8455" width="12.83203125" style="2" customWidth="1"/>
    <col min="8456" max="8456" width="18.33203125" style="2" customWidth="1"/>
    <col min="8457" max="8707" width="9.33203125" style="2"/>
    <col min="8708" max="8708" width="55.5" style="2" customWidth="1"/>
    <col min="8709" max="8709" width="9.33203125" style="2"/>
    <col min="8710" max="8710" width="14.5" style="2" customWidth="1"/>
    <col min="8711" max="8711" width="12.83203125" style="2" customWidth="1"/>
    <col min="8712" max="8712" width="18.33203125" style="2" customWidth="1"/>
    <col min="8713" max="8963" width="9.33203125" style="2"/>
    <col min="8964" max="8964" width="55.5" style="2" customWidth="1"/>
    <col min="8965" max="8965" width="9.33203125" style="2"/>
    <col min="8966" max="8966" width="14.5" style="2" customWidth="1"/>
    <col min="8967" max="8967" width="12.83203125" style="2" customWidth="1"/>
    <col min="8968" max="8968" width="18.33203125" style="2" customWidth="1"/>
    <col min="8969" max="9219" width="9.33203125" style="2"/>
    <col min="9220" max="9220" width="55.5" style="2" customWidth="1"/>
    <col min="9221" max="9221" width="9.33203125" style="2"/>
    <col min="9222" max="9222" width="14.5" style="2" customWidth="1"/>
    <col min="9223" max="9223" width="12.83203125" style="2" customWidth="1"/>
    <col min="9224" max="9224" width="18.33203125" style="2" customWidth="1"/>
    <col min="9225" max="9475" width="9.33203125" style="2"/>
    <col min="9476" max="9476" width="55.5" style="2" customWidth="1"/>
    <col min="9477" max="9477" width="9.33203125" style="2"/>
    <col min="9478" max="9478" width="14.5" style="2" customWidth="1"/>
    <col min="9479" max="9479" width="12.83203125" style="2" customWidth="1"/>
    <col min="9480" max="9480" width="18.33203125" style="2" customWidth="1"/>
    <col min="9481" max="9731" width="9.33203125" style="2"/>
    <col min="9732" max="9732" width="55.5" style="2" customWidth="1"/>
    <col min="9733" max="9733" width="9.33203125" style="2"/>
    <col min="9734" max="9734" width="14.5" style="2" customWidth="1"/>
    <col min="9735" max="9735" width="12.83203125" style="2" customWidth="1"/>
    <col min="9736" max="9736" width="18.33203125" style="2" customWidth="1"/>
    <col min="9737" max="9987" width="9.33203125" style="2"/>
    <col min="9988" max="9988" width="55.5" style="2" customWidth="1"/>
    <col min="9989" max="9989" width="9.33203125" style="2"/>
    <col min="9990" max="9990" width="14.5" style="2" customWidth="1"/>
    <col min="9991" max="9991" width="12.83203125" style="2" customWidth="1"/>
    <col min="9992" max="9992" width="18.33203125" style="2" customWidth="1"/>
    <col min="9993" max="10243" width="9.33203125" style="2"/>
    <col min="10244" max="10244" width="55.5" style="2" customWidth="1"/>
    <col min="10245" max="10245" width="9.33203125" style="2"/>
    <col min="10246" max="10246" width="14.5" style="2" customWidth="1"/>
    <col min="10247" max="10247" width="12.83203125" style="2" customWidth="1"/>
    <col min="10248" max="10248" width="18.33203125" style="2" customWidth="1"/>
    <col min="10249" max="10499" width="9.33203125" style="2"/>
    <col min="10500" max="10500" width="55.5" style="2" customWidth="1"/>
    <col min="10501" max="10501" width="9.33203125" style="2"/>
    <col min="10502" max="10502" width="14.5" style="2" customWidth="1"/>
    <col min="10503" max="10503" width="12.83203125" style="2" customWidth="1"/>
    <col min="10504" max="10504" width="18.33203125" style="2" customWidth="1"/>
    <col min="10505" max="10755" width="9.33203125" style="2"/>
    <col min="10756" max="10756" width="55.5" style="2" customWidth="1"/>
    <col min="10757" max="10757" width="9.33203125" style="2"/>
    <col min="10758" max="10758" width="14.5" style="2" customWidth="1"/>
    <col min="10759" max="10759" width="12.83203125" style="2" customWidth="1"/>
    <col min="10760" max="10760" width="18.33203125" style="2" customWidth="1"/>
    <col min="10761" max="11011" width="9.33203125" style="2"/>
    <col min="11012" max="11012" width="55.5" style="2" customWidth="1"/>
    <col min="11013" max="11013" width="9.33203125" style="2"/>
    <col min="11014" max="11014" width="14.5" style="2" customWidth="1"/>
    <col min="11015" max="11015" width="12.83203125" style="2" customWidth="1"/>
    <col min="11016" max="11016" width="18.33203125" style="2" customWidth="1"/>
    <col min="11017" max="11267" width="9.33203125" style="2"/>
    <col min="11268" max="11268" width="55.5" style="2" customWidth="1"/>
    <col min="11269" max="11269" width="9.33203125" style="2"/>
    <col min="11270" max="11270" width="14.5" style="2" customWidth="1"/>
    <col min="11271" max="11271" width="12.83203125" style="2" customWidth="1"/>
    <col min="11272" max="11272" width="18.33203125" style="2" customWidth="1"/>
    <col min="11273" max="11523" width="9.33203125" style="2"/>
    <col min="11524" max="11524" width="55.5" style="2" customWidth="1"/>
    <col min="11525" max="11525" width="9.33203125" style="2"/>
    <col min="11526" max="11526" width="14.5" style="2" customWidth="1"/>
    <col min="11527" max="11527" width="12.83203125" style="2" customWidth="1"/>
    <col min="11528" max="11528" width="18.33203125" style="2" customWidth="1"/>
    <col min="11529" max="11779" width="9.33203125" style="2"/>
    <col min="11780" max="11780" width="55.5" style="2" customWidth="1"/>
    <col min="11781" max="11781" width="9.33203125" style="2"/>
    <col min="11782" max="11782" width="14.5" style="2" customWidth="1"/>
    <col min="11783" max="11783" width="12.83203125" style="2" customWidth="1"/>
    <col min="11784" max="11784" width="18.33203125" style="2" customWidth="1"/>
    <col min="11785" max="12035" width="9.33203125" style="2"/>
    <col min="12036" max="12036" width="55.5" style="2" customWidth="1"/>
    <col min="12037" max="12037" width="9.33203125" style="2"/>
    <col min="12038" max="12038" width="14.5" style="2" customWidth="1"/>
    <col min="12039" max="12039" width="12.83203125" style="2" customWidth="1"/>
    <col min="12040" max="12040" width="18.33203125" style="2" customWidth="1"/>
    <col min="12041" max="12291" width="9.33203125" style="2"/>
    <col min="12292" max="12292" width="55.5" style="2" customWidth="1"/>
    <col min="12293" max="12293" width="9.33203125" style="2"/>
    <col min="12294" max="12294" width="14.5" style="2" customWidth="1"/>
    <col min="12295" max="12295" width="12.83203125" style="2" customWidth="1"/>
    <col min="12296" max="12296" width="18.33203125" style="2" customWidth="1"/>
    <col min="12297" max="12547" width="9.33203125" style="2"/>
    <col min="12548" max="12548" width="55.5" style="2" customWidth="1"/>
    <col min="12549" max="12549" width="9.33203125" style="2"/>
    <col min="12550" max="12550" width="14.5" style="2" customWidth="1"/>
    <col min="12551" max="12551" width="12.83203125" style="2" customWidth="1"/>
    <col min="12552" max="12552" width="18.33203125" style="2" customWidth="1"/>
    <col min="12553" max="12803" width="9.33203125" style="2"/>
    <col min="12804" max="12804" width="55.5" style="2" customWidth="1"/>
    <col min="12805" max="12805" width="9.33203125" style="2"/>
    <col min="12806" max="12806" width="14.5" style="2" customWidth="1"/>
    <col min="12807" max="12807" width="12.83203125" style="2" customWidth="1"/>
    <col min="12808" max="12808" width="18.33203125" style="2" customWidth="1"/>
    <col min="12809" max="13059" width="9.33203125" style="2"/>
    <col min="13060" max="13060" width="55.5" style="2" customWidth="1"/>
    <col min="13061" max="13061" width="9.33203125" style="2"/>
    <col min="13062" max="13062" width="14.5" style="2" customWidth="1"/>
    <col min="13063" max="13063" width="12.83203125" style="2" customWidth="1"/>
    <col min="13064" max="13064" width="18.33203125" style="2" customWidth="1"/>
    <col min="13065" max="13315" width="9.33203125" style="2"/>
    <col min="13316" max="13316" width="55.5" style="2" customWidth="1"/>
    <col min="13317" max="13317" width="9.33203125" style="2"/>
    <col min="13318" max="13318" width="14.5" style="2" customWidth="1"/>
    <col min="13319" max="13319" width="12.83203125" style="2" customWidth="1"/>
    <col min="13320" max="13320" width="18.33203125" style="2" customWidth="1"/>
    <col min="13321" max="13571" width="9.33203125" style="2"/>
    <col min="13572" max="13572" width="55.5" style="2" customWidth="1"/>
    <col min="13573" max="13573" width="9.33203125" style="2"/>
    <col min="13574" max="13574" width="14.5" style="2" customWidth="1"/>
    <col min="13575" max="13575" width="12.83203125" style="2" customWidth="1"/>
    <col min="13576" max="13576" width="18.33203125" style="2" customWidth="1"/>
    <col min="13577" max="13827" width="9.33203125" style="2"/>
    <col min="13828" max="13828" width="55.5" style="2" customWidth="1"/>
    <col min="13829" max="13829" width="9.33203125" style="2"/>
    <col min="13830" max="13830" width="14.5" style="2" customWidth="1"/>
    <col min="13831" max="13831" width="12.83203125" style="2" customWidth="1"/>
    <col min="13832" max="13832" width="18.33203125" style="2" customWidth="1"/>
    <col min="13833" max="14083" width="9.33203125" style="2"/>
    <col min="14084" max="14084" width="55.5" style="2" customWidth="1"/>
    <col min="14085" max="14085" width="9.33203125" style="2"/>
    <col min="14086" max="14086" width="14.5" style="2" customWidth="1"/>
    <col min="14087" max="14087" width="12.83203125" style="2" customWidth="1"/>
    <col min="14088" max="14088" width="18.33203125" style="2" customWidth="1"/>
    <col min="14089" max="14339" width="9.33203125" style="2"/>
    <col min="14340" max="14340" width="55.5" style="2" customWidth="1"/>
    <col min="14341" max="14341" width="9.33203125" style="2"/>
    <col min="14342" max="14342" width="14.5" style="2" customWidth="1"/>
    <col min="14343" max="14343" width="12.83203125" style="2" customWidth="1"/>
    <col min="14344" max="14344" width="18.33203125" style="2" customWidth="1"/>
    <col min="14345" max="14595" width="9.33203125" style="2"/>
    <col min="14596" max="14596" width="55.5" style="2" customWidth="1"/>
    <col min="14597" max="14597" width="9.33203125" style="2"/>
    <col min="14598" max="14598" width="14.5" style="2" customWidth="1"/>
    <col min="14599" max="14599" width="12.83203125" style="2" customWidth="1"/>
    <col min="14600" max="14600" width="18.33203125" style="2" customWidth="1"/>
    <col min="14601" max="14851" width="9.33203125" style="2"/>
    <col min="14852" max="14852" width="55.5" style="2" customWidth="1"/>
    <col min="14853" max="14853" width="9.33203125" style="2"/>
    <col min="14854" max="14854" width="14.5" style="2" customWidth="1"/>
    <col min="14855" max="14855" width="12.83203125" style="2" customWidth="1"/>
    <col min="14856" max="14856" width="18.33203125" style="2" customWidth="1"/>
    <col min="14857" max="15107" width="9.33203125" style="2"/>
    <col min="15108" max="15108" width="55.5" style="2" customWidth="1"/>
    <col min="15109" max="15109" width="9.33203125" style="2"/>
    <col min="15110" max="15110" width="14.5" style="2" customWidth="1"/>
    <col min="15111" max="15111" width="12.83203125" style="2" customWidth="1"/>
    <col min="15112" max="15112" width="18.33203125" style="2" customWidth="1"/>
    <col min="15113" max="15363" width="9.33203125" style="2"/>
    <col min="15364" max="15364" width="55.5" style="2" customWidth="1"/>
    <col min="15365" max="15365" width="9.33203125" style="2"/>
    <col min="15366" max="15366" width="14.5" style="2" customWidth="1"/>
    <col min="15367" max="15367" width="12.83203125" style="2" customWidth="1"/>
    <col min="15368" max="15368" width="18.33203125" style="2" customWidth="1"/>
    <col min="15369" max="15619" width="9.33203125" style="2"/>
    <col min="15620" max="15620" width="55.5" style="2" customWidth="1"/>
    <col min="15621" max="15621" width="9.33203125" style="2"/>
    <col min="15622" max="15622" width="14.5" style="2" customWidth="1"/>
    <col min="15623" max="15623" width="12.83203125" style="2" customWidth="1"/>
    <col min="15624" max="15624" width="18.33203125" style="2" customWidth="1"/>
    <col min="15625" max="15875" width="9.33203125" style="2"/>
    <col min="15876" max="15876" width="55.5" style="2" customWidth="1"/>
    <col min="15877" max="15877" width="9.33203125" style="2"/>
    <col min="15878" max="15878" width="14.5" style="2" customWidth="1"/>
    <col min="15879" max="15879" width="12.83203125" style="2" customWidth="1"/>
    <col min="15880" max="15880" width="18.33203125" style="2" customWidth="1"/>
    <col min="15881" max="16131" width="9.33203125" style="2"/>
    <col min="16132" max="16132" width="55.5" style="2" customWidth="1"/>
    <col min="16133" max="16133" width="9.33203125" style="2"/>
    <col min="16134" max="16134" width="14.5" style="2" customWidth="1"/>
    <col min="16135" max="16135" width="12.83203125" style="2" customWidth="1"/>
    <col min="16136" max="16136" width="18.33203125" style="2" customWidth="1"/>
    <col min="16137" max="16384" width="9.33203125" style="2"/>
  </cols>
  <sheetData>
    <row r="1" spans="1:8" ht="35.25" customHeight="1">
      <c r="A1" s="475" t="str">
        <f>'[1]PL. ORÇAM.'!A1:H1</f>
        <v>PREFEITURA MUNICIPAL DE SIDROLÂNDIA</v>
      </c>
      <c r="B1" s="475"/>
      <c r="C1" s="475"/>
      <c r="D1" s="475"/>
      <c r="E1" s="475"/>
      <c r="F1" s="475"/>
      <c r="G1" s="475"/>
      <c r="H1" s="475"/>
    </row>
    <row r="2" spans="1:8" ht="18.75">
      <c r="A2" s="476" t="s">
        <v>144</v>
      </c>
      <c r="B2" s="476"/>
      <c r="C2" s="476"/>
      <c r="D2" s="476"/>
      <c r="E2" s="476"/>
      <c r="F2" s="476"/>
      <c r="G2" s="476"/>
      <c r="H2" s="476"/>
    </row>
    <row r="3" spans="1:8" ht="15">
      <c r="A3" s="162" t="s">
        <v>19</v>
      </c>
      <c r="B3" s="477" t="str">
        <f>'Planilha Orçamentaria'!B6:E6</f>
        <v>REFORMA E ADEQUAÇÃO DECOBERTURA DA UNIDADE DE PRONTO ATENDIMENTO (UPA 24H)</v>
      </c>
      <c r="C3" s="477"/>
      <c r="D3" s="477"/>
      <c r="E3" s="477"/>
      <c r="F3" s="477"/>
      <c r="G3" s="237" t="s">
        <v>105</v>
      </c>
      <c r="H3" s="237"/>
    </row>
    <row r="4" spans="1:8" ht="15">
      <c r="A4" s="162" t="s">
        <v>8</v>
      </c>
      <c r="B4" s="477" t="s">
        <v>319</v>
      </c>
      <c r="C4" s="477"/>
      <c r="D4" s="477"/>
      <c r="E4" s="477"/>
      <c r="F4" s="477"/>
      <c r="G4" s="478">
        <f>'BDI SERV DES'!I4:I6</f>
        <v>0.26865820943350038</v>
      </c>
      <c r="H4" s="480"/>
    </row>
    <row r="5" spans="1:8" ht="15">
      <c r="A5" s="162" t="s">
        <v>282</v>
      </c>
      <c r="B5" s="477" t="s">
        <v>410</v>
      </c>
      <c r="C5" s="477"/>
      <c r="D5" s="477"/>
      <c r="E5" s="477"/>
      <c r="F5" s="477"/>
      <c r="G5" s="479"/>
      <c r="H5" s="481"/>
    </row>
    <row r="6" spans="1:8" ht="15">
      <c r="A6" s="162"/>
      <c r="B6" s="477" t="s">
        <v>283</v>
      </c>
      <c r="C6" s="477"/>
      <c r="D6" s="477"/>
      <c r="E6" s="477"/>
      <c r="F6" s="477"/>
      <c r="G6" s="479"/>
      <c r="H6" s="482"/>
    </row>
    <row r="7" spans="1:8" ht="15.75">
      <c r="A7" s="464" t="s">
        <v>284</v>
      </c>
      <c r="B7" s="465"/>
      <c r="C7" s="465"/>
      <c r="D7" s="465"/>
      <c r="E7" s="465"/>
      <c r="F7" s="465"/>
      <c r="G7" s="465"/>
      <c r="H7" s="466"/>
    </row>
    <row r="8" spans="1:8" ht="15.75">
      <c r="A8" s="467" t="s">
        <v>285</v>
      </c>
      <c r="B8" s="468"/>
      <c r="C8" s="468"/>
      <c r="D8" s="468"/>
      <c r="E8" s="468"/>
      <c r="F8" s="468"/>
      <c r="G8" s="468"/>
      <c r="H8" s="469"/>
    </row>
    <row r="9" spans="1:8" ht="30">
      <c r="A9" s="164" t="s">
        <v>1</v>
      </c>
      <c r="B9" s="164" t="s">
        <v>129</v>
      </c>
      <c r="C9" s="164" t="s">
        <v>130</v>
      </c>
      <c r="D9" s="164" t="s">
        <v>131</v>
      </c>
      <c r="E9" s="164" t="s">
        <v>132</v>
      </c>
      <c r="F9" s="164" t="s">
        <v>145</v>
      </c>
      <c r="G9" s="164" t="s">
        <v>136</v>
      </c>
      <c r="H9" s="164" t="s">
        <v>137</v>
      </c>
    </row>
    <row r="10" spans="1:8" ht="27.75" customHeight="1">
      <c r="A10" s="176" t="s">
        <v>286</v>
      </c>
      <c r="B10" s="166" t="s">
        <v>0</v>
      </c>
      <c r="C10" s="166">
        <v>88262</v>
      </c>
      <c r="D10" s="175" t="s">
        <v>287</v>
      </c>
      <c r="E10" s="176" t="s">
        <v>138</v>
      </c>
      <c r="F10" s="242">
        <v>1</v>
      </c>
      <c r="G10" s="169">
        <v>17.239999999999998</v>
      </c>
      <c r="H10" s="170">
        <f>TRUNC(F10*G10,2)</f>
        <v>17.239999999999998</v>
      </c>
    </row>
    <row r="11" spans="1:8" ht="17.25" customHeight="1">
      <c r="A11" s="176" t="s">
        <v>288</v>
      </c>
      <c r="B11" s="166" t="s">
        <v>0</v>
      </c>
      <c r="C11" s="166">
        <v>88316</v>
      </c>
      <c r="D11" s="175" t="s">
        <v>146</v>
      </c>
      <c r="E11" s="176" t="s">
        <v>138</v>
      </c>
      <c r="F11" s="242">
        <v>2</v>
      </c>
      <c r="G11" s="169">
        <v>14.13</v>
      </c>
      <c r="H11" s="170">
        <f>TRUNC(F11*G11,2)</f>
        <v>28.26</v>
      </c>
    </row>
    <row r="12" spans="1:8" ht="33.75" customHeight="1">
      <c r="A12" s="164" t="s">
        <v>1</v>
      </c>
      <c r="B12" s="164" t="s">
        <v>129</v>
      </c>
      <c r="C12" s="164" t="s">
        <v>130</v>
      </c>
      <c r="D12" s="164" t="s">
        <v>2</v>
      </c>
      <c r="E12" s="164" t="s">
        <v>132</v>
      </c>
      <c r="F12" s="164" t="s">
        <v>145</v>
      </c>
      <c r="G12" s="164" t="s">
        <v>136</v>
      </c>
      <c r="H12" s="164" t="s">
        <v>137</v>
      </c>
    </row>
    <row r="13" spans="1:8" ht="48" customHeight="1">
      <c r="A13" s="176" t="s">
        <v>289</v>
      </c>
      <c r="B13" s="166" t="s">
        <v>0</v>
      </c>
      <c r="C13" s="166">
        <v>94962</v>
      </c>
      <c r="D13" s="175" t="s">
        <v>290</v>
      </c>
      <c r="E13" s="176" t="s">
        <v>10</v>
      </c>
      <c r="F13" s="242">
        <v>0.01</v>
      </c>
      <c r="G13" s="169">
        <v>224.3</v>
      </c>
      <c r="H13" s="170">
        <f>TRUNC(F13*G13,2)</f>
        <v>2.2400000000000002</v>
      </c>
    </row>
    <row r="14" spans="1:8" ht="30">
      <c r="A14" s="164" t="s">
        <v>1</v>
      </c>
      <c r="B14" s="164" t="s">
        <v>129</v>
      </c>
      <c r="C14" s="164" t="s">
        <v>130</v>
      </c>
      <c r="D14" s="164" t="s">
        <v>184</v>
      </c>
      <c r="E14" s="164" t="s">
        <v>132</v>
      </c>
      <c r="F14" s="164" t="s">
        <v>145</v>
      </c>
      <c r="G14" s="164" t="s">
        <v>136</v>
      </c>
      <c r="H14" s="164" t="s">
        <v>137</v>
      </c>
    </row>
    <row r="15" spans="1:8" ht="39" customHeight="1">
      <c r="A15" s="176" t="s">
        <v>291</v>
      </c>
      <c r="B15" s="166" t="s">
        <v>0</v>
      </c>
      <c r="C15" s="166">
        <v>4417</v>
      </c>
      <c r="D15" s="175" t="s">
        <v>292</v>
      </c>
      <c r="E15" s="176" t="s">
        <v>149</v>
      </c>
      <c r="F15" s="178">
        <v>1</v>
      </c>
      <c r="G15" s="169">
        <v>3.45</v>
      </c>
      <c r="H15" s="170">
        <f>TRUNC(F15*G15,2)</f>
        <v>3.45</v>
      </c>
    </row>
    <row r="16" spans="1:8" ht="39" customHeight="1">
      <c r="A16" s="176" t="s">
        <v>293</v>
      </c>
      <c r="B16" s="166" t="s">
        <v>0</v>
      </c>
      <c r="C16" s="166">
        <v>4491</v>
      </c>
      <c r="D16" s="175" t="s">
        <v>294</v>
      </c>
      <c r="E16" s="176" t="s">
        <v>149</v>
      </c>
      <c r="F16" s="178">
        <v>4</v>
      </c>
      <c r="G16" s="169">
        <v>3.18</v>
      </c>
      <c r="H16" s="170">
        <f>TRUNC(F16*G16,2)</f>
        <v>12.72</v>
      </c>
    </row>
    <row r="17" spans="1:8" ht="41.25" customHeight="1">
      <c r="A17" s="176" t="s">
        <v>295</v>
      </c>
      <c r="B17" s="166" t="s">
        <v>0</v>
      </c>
      <c r="C17" s="166">
        <v>4813</v>
      </c>
      <c r="D17" s="175" t="s">
        <v>296</v>
      </c>
      <c r="E17" s="176" t="s">
        <v>6</v>
      </c>
      <c r="F17" s="178">
        <v>1</v>
      </c>
      <c r="G17" s="169">
        <v>300</v>
      </c>
      <c r="H17" s="170">
        <f>TRUNC(F17*G17,2)</f>
        <v>300</v>
      </c>
    </row>
    <row r="18" spans="1:8" ht="30" customHeight="1">
      <c r="A18" s="176" t="s">
        <v>297</v>
      </c>
      <c r="B18" s="166" t="s">
        <v>0</v>
      </c>
      <c r="C18" s="166">
        <v>5075</v>
      </c>
      <c r="D18" s="175" t="s">
        <v>298</v>
      </c>
      <c r="E18" s="176" t="s">
        <v>215</v>
      </c>
      <c r="F18" s="178">
        <v>0.11</v>
      </c>
      <c r="G18" s="169">
        <v>11.59</v>
      </c>
      <c r="H18" s="170">
        <f>TRUNC(F18*G18,2)</f>
        <v>1.27</v>
      </c>
    </row>
    <row r="19" spans="1:8" ht="15">
      <c r="A19" s="470" t="s">
        <v>299</v>
      </c>
      <c r="B19" s="471"/>
      <c r="C19" s="471"/>
      <c r="D19" s="471"/>
      <c r="E19" s="471"/>
      <c r="F19" s="471"/>
      <c r="G19" s="472"/>
      <c r="H19" s="171">
        <f>SUM(H10:H18)</f>
        <v>365.18</v>
      </c>
    </row>
    <row r="21" spans="1:8" ht="15" hidden="1">
      <c r="A21" s="470" t="s">
        <v>300</v>
      </c>
      <c r="B21" s="471"/>
      <c r="C21" s="471"/>
      <c r="D21" s="471"/>
      <c r="E21" s="471"/>
      <c r="F21" s="471"/>
      <c r="G21" s="472"/>
      <c r="H21" s="171" t="e">
        <f>SUM(#REF!)</f>
        <v>#REF!</v>
      </c>
    </row>
    <row r="22" spans="1:8" ht="25.5" hidden="1">
      <c r="A22" s="176" t="s">
        <v>310</v>
      </c>
      <c r="B22" s="166" t="s">
        <v>0</v>
      </c>
      <c r="C22" s="166">
        <v>73417</v>
      </c>
      <c r="D22" s="175" t="s">
        <v>311</v>
      </c>
      <c r="E22" s="176" t="s">
        <v>182</v>
      </c>
      <c r="F22" s="242">
        <v>0.01</v>
      </c>
      <c r="G22" s="169">
        <v>100.88</v>
      </c>
      <c r="H22" s="170">
        <f t="shared" ref="H22:H23" si="0">TRUNC(F22*G22,2)</f>
        <v>1</v>
      </c>
    </row>
    <row r="23" spans="1:8" ht="38.25" hidden="1">
      <c r="A23" s="176" t="s">
        <v>312</v>
      </c>
      <c r="B23" s="166" t="s">
        <v>0</v>
      </c>
      <c r="C23" s="166">
        <v>95121</v>
      </c>
      <c r="D23" s="175" t="s">
        <v>313</v>
      </c>
      <c r="E23" s="176" t="s">
        <v>182</v>
      </c>
      <c r="F23" s="242">
        <v>1.2E-2</v>
      </c>
      <c r="G23" s="169">
        <v>207.55</v>
      </c>
      <c r="H23" s="170">
        <f t="shared" si="0"/>
        <v>2.4900000000000002</v>
      </c>
    </row>
    <row r="24" spans="1:8" ht="30" hidden="1">
      <c r="A24" s="164" t="s">
        <v>1</v>
      </c>
      <c r="B24" s="164" t="s">
        <v>129</v>
      </c>
      <c r="C24" s="164" t="s">
        <v>130</v>
      </c>
      <c r="D24" s="164" t="s">
        <v>184</v>
      </c>
      <c r="E24" s="164" t="s">
        <v>132</v>
      </c>
      <c r="F24" s="164" t="s">
        <v>145</v>
      </c>
      <c r="G24" s="164" t="s">
        <v>136</v>
      </c>
      <c r="H24" s="164" t="s">
        <v>137</v>
      </c>
    </row>
    <row r="25" spans="1:8" hidden="1">
      <c r="A25" s="176" t="s">
        <v>312</v>
      </c>
      <c r="B25" s="166" t="s">
        <v>0</v>
      </c>
      <c r="C25" s="166">
        <v>1379</v>
      </c>
      <c r="D25" s="175" t="s">
        <v>314</v>
      </c>
      <c r="E25" s="176" t="s">
        <v>215</v>
      </c>
      <c r="F25" s="178">
        <v>71</v>
      </c>
      <c r="G25" s="169">
        <v>0.47</v>
      </c>
      <c r="H25" s="170">
        <f>TRUNC(F25*G25,2)</f>
        <v>33.369999999999997</v>
      </c>
    </row>
    <row r="26" spans="1:8" ht="15" hidden="1">
      <c r="A26" s="470" t="s">
        <v>315</v>
      </c>
      <c r="B26" s="471"/>
      <c r="C26" s="471"/>
      <c r="D26" s="471"/>
      <c r="E26" s="471"/>
      <c r="F26" s="471"/>
      <c r="G26" s="472"/>
      <c r="H26" s="171">
        <f>SUM(H22:H25)</f>
        <v>36.86</v>
      </c>
    </row>
    <row r="27" spans="1:8" hidden="1"/>
    <row r="28" spans="1:8" ht="15.75" hidden="1">
      <c r="A28" s="464" t="s">
        <v>316</v>
      </c>
      <c r="B28" s="465"/>
      <c r="C28" s="465"/>
      <c r="D28" s="465"/>
      <c r="E28" s="465"/>
      <c r="F28" s="465"/>
      <c r="G28" s="465"/>
      <c r="H28" s="466"/>
    </row>
    <row r="29" spans="1:8" ht="30" hidden="1" customHeight="1">
      <c r="A29" s="467" t="s">
        <v>317</v>
      </c>
      <c r="B29" s="468"/>
      <c r="C29" s="468"/>
      <c r="D29" s="468"/>
      <c r="E29" s="468"/>
      <c r="F29" s="468"/>
      <c r="G29" s="468"/>
      <c r="H29" s="469"/>
    </row>
    <row r="30" spans="1:8" ht="30" hidden="1">
      <c r="A30" s="164" t="s">
        <v>1</v>
      </c>
      <c r="B30" s="164" t="s">
        <v>129</v>
      </c>
      <c r="C30" s="164" t="s">
        <v>130</v>
      </c>
      <c r="D30" s="164" t="s">
        <v>131</v>
      </c>
      <c r="E30" s="164" t="s">
        <v>132</v>
      </c>
      <c r="F30" s="164" t="s">
        <v>145</v>
      </c>
      <c r="G30" s="164" t="s">
        <v>136</v>
      </c>
      <c r="H30" s="164" t="s">
        <v>137</v>
      </c>
    </row>
    <row r="31" spans="1:8" hidden="1">
      <c r="A31" s="176" t="s">
        <v>301</v>
      </c>
      <c r="B31" s="166" t="s">
        <v>0</v>
      </c>
      <c r="C31" s="166">
        <v>88316</v>
      </c>
      <c r="D31" s="175" t="s">
        <v>146</v>
      </c>
      <c r="E31" s="176" t="s">
        <v>138</v>
      </c>
      <c r="F31" s="242">
        <v>7.4556999999999998E-2</v>
      </c>
      <c r="G31" s="169">
        <v>14.13</v>
      </c>
      <c r="H31" s="170">
        <f>TRUNC(F31*G31,2)</f>
        <v>1.05</v>
      </c>
    </row>
    <row r="32" spans="1:8" ht="30" hidden="1">
      <c r="A32" s="164" t="s">
        <v>1</v>
      </c>
      <c r="B32" s="164" t="s">
        <v>129</v>
      </c>
      <c r="C32" s="164" t="s">
        <v>130</v>
      </c>
      <c r="D32" s="164" t="s">
        <v>2</v>
      </c>
      <c r="E32" s="164" t="s">
        <v>132</v>
      </c>
      <c r="F32" s="164" t="s">
        <v>145</v>
      </c>
      <c r="G32" s="164" t="s">
        <v>136</v>
      </c>
      <c r="H32" s="164" t="s">
        <v>137</v>
      </c>
    </row>
    <row r="33" spans="1:8" ht="63.75" hidden="1">
      <c r="A33" s="176" t="s">
        <v>302</v>
      </c>
      <c r="B33" s="166" t="s">
        <v>0</v>
      </c>
      <c r="C33" s="166">
        <v>5684</v>
      </c>
      <c r="D33" s="175" t="s">
        <v>303</v>
      </c>
      <c r="E33" s="176" t="s">
        <v>182</v>
      </c>
      <c r="F33" s="242">
        <v>1.8638999999999999E-2</v>
      </c>
      <c r="G33" s="169">
        <v>85.53</v>
      </c>
      <c r="H33" s="170">
        <f t="shared" ref="H33:H38" si="1">TRUNC(F33*G33,2)</f>
        <v>1.59</v>
      </c>
    </row>
    <row r="34" spans="1:8" ht="51" hidden="1">
      <c r="A34" s="176" t="s">
        <v>304</v>
      </c>
      <c r="B34" s="166" t="s">
        <v>0</v>
      </c>
      <c r="C34" s="166">
        <v>5932</v>
      </c>
      <c r="D34" s="175" t="s">
        <v>305</v>
      </c>
      <c r="E34" s="176" t="s">
        <v>182</v>
      </c>
      <c r="F34" s="242">
        <v>9.4999999999999998E-3</v>
      </c>
      <c r="G34" s="169">
        <v>125.24</v>
      </c>
      <c r="H34" s="170">
        <f t="shared" si="1"/>
        <v>1.18</v>
      </c>
    </row>
    <row r="35" spans="1:8" ht="38.25" hidden="1">
      <c r="A35" s="176" t="s">
        <v>306</v>
      </c>
      <c r="B35" s="166" t="s">
        <v>0</v>
      </c>
      <c r="C35" s="166">
        <v>5944</v>
      </c>
      <c r="D35" s="175" t="s">
        <v>307</v>
      </c>
      <c r="E35" s="176" t="s">
        <v>182</v>
      </c>
      <c r="F35" s="242">
        <v>1.14E-2</v>
      </c>
      <c r="G35" s="169">
        <v>119.66</v>
      </c>
      <c r="H35" s="170">
        <f t="shared" si="1"/>
        <v>1.36</v>
      </c>
    </row>
    <row r="36" spans="1:8" ht="51" hidden="1">
      <c r="A36" s="176" t="s">
        <v>308</v>
      </c>
      <c r="B36" s="166" t="s">
        <v>0</v>
      </c>
      <c r="C36" s="166">
        <v>6879</v>
      </c>
      <c r="D36" s="175" t="s">
        <v>309</v>
      </c>
      <c r="E36" s="176" t="s">
        <v>182</v>
      </c>
      <c r="F36" s="242">
        <v>1.0800000000000001E-2</v>
      </c>
      <c r="G36" s="169">
        <v>110.62</v>
      </c>
      <c r="H36" s="170">
        <f t="shared" si="1"/>
        <v>1.19</v>
      </c>
    </row>
    <row r="37" spans="1:8" ht="25.5" hidden="1">
      <c r="A37" s="176" t="s">
        <v>310</v>
      </c>
      <c r="B37" s="166" t="s">
        <v>0</v>
      </c>
      <c r="C37" s="166">
        <v>73417</v>
      </c>
      <c r="D37" s="175" t="s">
        <v>311</v>
      </c>
      <c r="E37" s="176" t="s">
        <v>182</v>
      </c>
      <c r="F37" s="242">
        <v>1.03E-2</v>
      </c>
      <c r="G37" s="169">
        <v>100.88</v>
      </c>
      <c r="H37" s="170">
        <f t="shared" si="1"/>
        <v>1.03</v>
      </c>
    </row>
    <row r="38" spans="1:8" ht="38.25" hidden="1">
      <c r="A38" s="176" t="s">
        <v>312</v>
      </c>
      <c r="B38" s="166" t="s">
        <v>0</v>
      </c>
      <c r="C38" s="166">
        <v>95121</v>
      </c>
      <c r="D38" s="175" t="s">
        <v>313</v>
      </c>
      <c r="E38" s="176" t="s">
        <v>182</v>
      </c>
      <c r="F38" s="242">
        <v>1.5299999999999999E-2</v>
      </c>
      <c r="G38" s="169">
        <v>207.55</v>
      </c>
      <c r="H38" s="170">
        <f t="shared" si="1"/>
        <v>3.17</v>
      </c>
    </row>
    <row r="39" spans="1:8" ht="30" hidden="1">
      <c r="A39" s="164" t="s">
        <v>1</v>
      </c>
      <c r="B39" s="164" t="s">
        <v>129</v>
      </c>
      <c r="C39" s="164" t="s">
        <v>130</v>
      </c>
      <c r="D39" s="164" t="s">
        <v>184</v>
      </c>
      <c r="E39" s="164" t="s">
        <v>132</v>
      </c>
      <c r="F39" s="164" t="s">
        <v>145</v>
      </c>
      <c r="G39" s="164" t="s">
        <v>136</v>
      </c>
      <c r="H39" s="164" t="s">
        <v>137</v>
      </c>
    </row>
    <row r="40" spans="1:8" hidden="1">
      <c r="A40" s="176" t="s">
        <v>312</v>
      </c>
      <c r="B40" s="166" t="s">
        <v>0</v>
      </c>
      <c r="C40" s="166">
        <v>1379</v>
      </c>
      <c r="D40" s="175" t="s">
        <v>314</v>
      </c>
      <c r="E40" s="176" t="s">
        <v>215</v>
      </c>
      <c r="F40" s="178">
        <v>37</v>
      </c>
      <c r="G40" s="169">
        <v>0.47</v>
      </c>
      <c r="H40" s="170">
        <f>TRUNC(F40*G40,2)</f>
        <v>17.39</v>
      </c>
    </row>
    <row r="41" spans="1:8" ht="15" hidden="1">
      <c r="A41" s="470" t="s">
        <v>315</v>
      </c>
      <c r="B41" s="471"/>
      <c r="C41" s="471"/>
      <c r="D41" s="471"/>
      <c r="E41" s="471"/>
      <c r="F41" s="471"/>
      <c r="G41" s="472"/>
      <c r="H41" s="171">
        <f>SUM(H31:H40)</f>
        <v>27.96</v>
      </c>
    </row>
    <row r="42" spans="1:8" s="146" customFormat="1"/>
    <row r="43" spans="1:8" s="146" customFormat="1" ht="15.75">
      <c r="A43" s="474" t="s">
        <v>220</v>
      </c>
      <c r="B43" s="474"/>
      <c r="C43" s="474"/>
      <c r="D43" s="474"/>
      <c r="E43" s="474"/>
      <c r="F43" s="474"/>
      <c r="G43" s="474"/>
      <c r="H43" s="474"/>
    </row>
    <row r="44" spans="1:8" s="146" customFormat="1" ht="15.75">
      <c r="A44" s="474" t="s">
        <v>230</v>
      </c>
      <c r="B44" s="474"/>
      <c r="C44" s="474"/>
      <c r="D44" s="474"/>
      <c r="E44" s="474"/>
      <c r="F44" s="474"/>
      <c r="G44" s="474"/>
      <c r="H44" s="474"/>
    </row>
    <row r="45" spans="1:8" s="146" customFormat="1" ht="30">
      <c r="A45" s="213" t="s">
        <v>1</v>
      </c>
      <c r="B45" s="213" t="s">
        <v>129</v>
      </c>
      <c r="C45" s="213" t="s">
        <v>130</v>
      </c>
      <c r="D45" s="213" t="s">
        <v>131</v>
      </c>
      <c r="E45" s="213" t="s">
        <v>132</v>
      </c>
      <c r="F45" s="213" t="s">
        <v>145</v>
      </c>
      <c r="G45" s="213" t="s">
        <v>136</v>
      </c>
      <c r="H45" s="213" t="s">
        <v>137</v>
      </c>
    </row>
    <row r="46" spans="1:8" s="146" customFormat="1" ht="25.5">
      <c r="A46" s="176" t="s">
        <v>248</v>
      </c>
      <c r="B46" s="166" t="s">
        <v>0</v>
      </c>
      <c r="C46" s="166">
        <v>88261</v>
      </c>
      <c r="D46" s="175" t="s">
        <v>322</v>
      </c>
      <c r="E46" s="176" t="s">
        <v>138</v>
      </c>
      <c r="F46" s="178">
        <v>0.30299999999999999</v>
      </c>
      <c r="G46" s="169">
        <v>18.399999999999999</v>
      </c>
      <c r="H46" s="170">
        <f>TRUNC(F46*G46,2)</f>
        <v>5.57</v>
      </c>
    </row>
    <row r="47" spans="1:8" s="146" customFormat="1">
      <c r="A47" s="176" t="s">
        <v>323</v>
      </c>
      <c r="B47" s="166" t="s">
        <v>0</v>
      </c>
      <c r="C47" s="166">
        <v>88315</v>
      </c>
      <c r="D47" s="175" t="s">
        <v>324</v>
      </c>
      <c r="E47" s="176" t="s">
        <v>138</v>
      </c>
      <c r="F47" s="178">
        <v>0.30299999999999999</v>
      </c>
      <c r="G47" s="169">
        <v>17.28</v>
      </c>
      <c r="H47" s="170">
        <f>TRUNC(F47*G47,2)</f>
        <v>5.23</v>
      </c>
    </row>
    <row r="48" spans="1:8" s="146" customFormat="1" ht="30">
      <c r="A48" s="164" t="s">
        <v>1</v>
      </c>
      <c r="B48" s="164" t="s">
        <v>129</v>
      </c>
      <c r="C48" s="164" t="s">
        <v>130</v>
      </c>
      <c r="D48" s="164" t="s">
        <v>2</v>
      </c>
      <c r="E48" s="164" t="s">
        <v>132</v>
      </c>
      <c r="F48" s="164" t="s">
        <v>145</v>
      </c>
      <c r="G48" s="164" t="s">
        <v>136</v>
      </c>
      <c r="H48" s="164" t="s">
        <v>137</v>
      </c>
    </row>
    <row r="49" spans="1:8" s="146" customFormat="1">
      <c r="A49" s="176"/>
      <c r="B49" s="166"/>
      <c r="C49" s="166"/>
      <c r="D49" s="175"/>
      <c r="E49" s="176"/>
      <c r="F49" s="177"/>
      <c r="G49" s="169"/>
      <c r="H49" s="170"/>
    </row>
    <row r="50" spans="1:8" s="146" customFormat="1" ht="30">
      <c r="A50" s="164" t="s">
        <v>1</v>
      </c>
      <c r="B50" s="164" t="s">
        <v>129</v>
      </c>
      <c r="C50" s="164" t="s">
        <v>130</v>
      </c>
      <c r="D50" s="164" t="s">
        <v>184</v>
      </c>
      <c r="E50" s="164" t="s">
        <v>132</v>
      </c>
      <c r="F50" s="164" t="s">
        <v>145</v>
      </c>
      <c r="G50" s="164" t="s">
        <v>136</v>
      </c>
      <c r="H50" s="164" t="s">
        <v>137</v>
      </c>
    </row>
    <row r="51" spans="1:8" s="146" customFormat="1" ht="38.25">
      <c r="A51" s="176" t="s">
        <v>245</v>
      </c>
      <c r="B51" s="166" t="s">
        <v>0</v>
      </c>
      <c r="C51" s="166">
        <v>7696</v>
      </c>
      <c r="D51" s="175" t="s">
        <v>325</v>
      </c>
      <c r="E51" s="176" t="s">
        <v>149</v>
      </c>
      <c r="F51" s="178">
        <v>1</v>
      </c>
      <c r="G51" s="169">
        <v>60.05</v>
      </c>
      <c r="H51" s="170">
        <f>TRUNC(F51*G51,2)</f>
        <v>60.05</v>
      </c>
    </row>
    <row r="52" spans="1:8" s="146" customFormat="1" ht="15">
      <c r="A52" s="473" t="s">
        <v>326</v>
      </c>
      <c r="B52" s="473"/>
      <c r="C52" s="473"/>
      <c r="D52" s="473"/>
      <c r="E52" s="473"/>
      <c r="F52" s="473"/>
      <c r="G52" s="473"/>
      <c r="H52" s="254">
        <f>SUM(H46:H51)</f>
        <v>70.849999999999994</v>
      </c>
    </row>
    <row r="53" spans="1:8" s="146" customFormat="1"/>
    <row r="54" spans="1:8" s="146" customFormat="1" ht="15.75">
      <c r="A54" s="474" t="s">
        <v>186</v>
      </c>
      <c r="B54" s="474"/>
      <c r="C54" s="474"/>
      <c r="D54" s="474"/>
      <c r="E54" s="474"/>
      <c r="F54" s="474"/>
      <c r="G54" s="474"/>
      <c r="H54" s="474"/>
    </row>
    <row r="55" spans="1:8" s="146" customFormat="1" ht="15.75">
      <c r="A55" s="474" t="s">
        <v>231</v>
      </c>
      <c r="B55" s="474"/>
      <c r="C55" s="474"/>
      <c r="D55" s="474"/>
      <c r="E55" s="474"/>
      <c r="F55" s="474"/>
      <c r="G55" s="474"/>
      <c r="H55" s="474"/>
    </row>
    <row r="56" spans="1:8" s="146" customFormat="1" ht="30">
      <c r="A56" s="213" t="s">
        <v>1</v>
      </c>
      <c r="B56" s="213" t="s">
        <v>129</v>
      </c>
      <c r="C56" s="213" t="s">
        <v>130</v>
      </c>
      <c r="D56" s="213" t="s">
        <v>131</v>
      </c>
      <c r="E56" s="213" t="s">
        <v>132</v>
      </c>
      <c r="F56" s="213" t="s">
        <v>145</v>
      </c>
      <c r="G56" s="213" t="s">
        <v>136</v>
      </c>
      <c r="H56" s="213" t="s">
        <v>137</v>
      </c>
    </row>
    <row r="57" spans="1:8" s="146" customFormat="1" ht="25.5">
      <c r="A57" s="176" t="s">
        <v>248</v>
      </c>
      <c r="B57" s="166" t="s">
        <v>0</v>
      </c>
      <c r="C57" s="166">
        <v>88261</v>
      </c>
      <c r="D57" s="175" t="s">
        <v>322</v>
      </c>
      <c r="E57" s="176" t="s">
        <v>138</v>
      </c>
      <c r="F57" s="178">
        <v>0.30299999999999999</v>
      </c>
      <c r="G57" s="169">
        <v>18.399999999999999</v>
      </c>
      <c r="H57" s="170">
        <f>TRUNC(F57*G57,2)</f>
        <v>5.57</v>
      </c>
    </row>
    <row r="58" spans="1:8" s="146" customFormat="1">
      <c r="A58" s="176" t="s">
        <v>323</v>
      </c>
      <c r="B58" s="166" t="s">
        <v>0</v>
      </c>
      <c r="C58" s="166">
        <v>88315</v>
      </c>
      <c r="D58" s="175" t="s">
        <v>324</v>
      </c>
      <c r="E58" s="176" t="s">
        <v>138</v>
      </c>
      <c r="F58" s="178">
        <v>0.30299999999999999</v>
      </c>
      <c r="G58" s="169">
        <v>17.28</v>
      </c>
      <c r="H58" s="170">
        <f>TRUNC(F58*G58,2)</f>
        <v>5.23</v>
      </c>
    </row>
    <row r="59" spans="1:8" s="146" customFormat="1" ht="30">
      <c r="A59" s="164" t="s">
        <v>1</v>
      </c>
      <c r="B59" s="164" t="s">
        <v>129</v>
      </c>
      <c r="C59" s="164" t="s">
        <v>130</v>
      </c>
      <c r="D59" s="164" t="s">
        <v>2</v>
      </c>
      <c r="E59" s="164" t="s">
        <v>132</v>
      </c>
      <c r="F59" s="164" t="s">
        <v>145</v>
      </c>
      <c r="G59" s="164" t="s">
        <v>136</v>
      </c>
      <c r="H59" s="164" t="s">
        <v>137</v>
      </c>
    </row>
    <row r="60" spans="1:8" s="146" customFormat="1">
      <c r="A60" s="176"/>
      <c r="B60" s="166"/>
      <c r="C60" s="166"/>
      <c r="D60" s="175"/>
      <c r="E60" s="176"/>
      <c r="F60" s="177"/>
      <c r="G60" s="169"/>
      <c r="H60" s="170"/>
    </row>
    <row r="61" spans="1:8" s="146" customFormat="1" ht="30">
      <c r="A61" s="164" t="s">
        <v>1</v>
      </c>
      <c r="B61" s="164" t="s">
        <v>129</v>
      </c>
      <c r="C61" s="164" t="s">
        <v>130</v>
      </c>
      <c r="D61" s="164" t="s">
        <v>184</v>
      </c>
      <c r="E61" s="164" t="s">
        <v>132</v>
      </c>
      <c r="F61" s="164" t="s">
        <v>145</v>
      </c>
      <c r="G61" s="164" t="s">
        <v>136</v>
      </c>
      <c r="H61" s="164" t="s">
        <v>137</v>
      </c>
    </row>
    <row r="62" spans="1:8" s="146" customFormat="1" ht="38.25">
      <c r="A62" s="176" t="s">
        <v>245</v>
      </c>
      <c r="B62" s="166" t="s">
        <v>0</v>
      </c>
      <c r="C62" s="166">
        <v>7694</v>
      </c>
      <c r="D62" s="175" t="s">
        <v>327</v>
      </c>
      <c r="E62" s="176" t="s">
        <v>149</v>
      </c>
      <c r="F62" s="178">
        <v>1</v>
      </c>
      <c r="G62" s="169">
        <v>100.28</v>
      </c>
      <c r="H62" s="170">
        <f>TRUNC(F62*G62,2)</f>
        <v>100.28</v>
      </c>
    </row>
    <row r="63" spans="1:8" s="146" customFormat="1" ht="15" customHeight="1">
      <c r="A63" s="473" t="s">
        <v>326</v>
      </c>
      <c r="B63" s="473"/>
      <c r="C63" s="473"/>
      <c r="D63" s="473"/>
      <c r="E63" s="473"/>
      <c r="F63" s="473"/>
      <c r="G63" s="473"/>
      <c r="H63" s="254">
        <f>SUM(H57:H62)</f>
        <v>111.08</v>
      </c>
    </row>
    <row r="64" spans="1:8" s="146" customFormat="1"/>
  </sheetData>
  <mergeCells count="22">
    <mergeCell ref="A1:H1"/>
    <mergeCell ref="A2:H2"/>
    <mergeCell ref="B3:F3"/>
    <mergeCell ref="B4:F4"/>
    <mergeCell ref="G4:G6"/>
    <mergeCell ref="H4:H6"/>
    <mergeCell ref="B5:F5"/>
    <mergeCell ref="B6:F6"/>
    <mergeCell ref="A7:H7"/>
    <mergeCell ref="A8:H8"/>
    <mergeCell ref="A19:G19"/>
    <mergeCell ref="A63:G63"/>
    <mergeCell ref="A43:H43"/>
    <mergeCell ref="A44:H44"/>
    <mergeCell ref="A52:G52"/>
    <mergeCell ref="A54:H54"/>
    <mergeCell ref="A55:H55"/>
    <mergeCell ref="A28:H28"/>
    <mergeCell ref="A29:H29"/>
    <mergeCell ref="A41:G41"/>
    <mergeCell ref="A26:G26"/>
    <mergeCell ref="A21:G21"/>
  </mergeCells>
  <pageMargins left="0.511811024" right="0.511811024" top="0.78740157499999996" bottom="0.78740157499999996" header="0.31496062000000002" footer="0.31496062000000002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topLeftCell="A17" workbookViewId="0">
      <selection activeCell="A54" sqref="A1:I54"/>
    </sheetView>
  </sheetViews>
  <sheetFormatPr defaultRowHeight="12.75"/>
  <cols>
    <col min="1" max="5" width="9.33203125" style="146"/>
    <col min="6" max="6" width="11.1640625" style="146" bestFit="1" customWidth="1"/>
    <col min="7" max="7" width="10.1640625" style="146" customWidth="1"/>
    <col min="8" max="8" width="15" style="146" customWidth="1"/>
    <col min="9" max="9" width="16.5" style="146" customWidth="1"/>
    <col min="10" max="261" width="9.33203125" style="146"/>
    <col min="262" max="262" width="11.1640625" style="146" bestFit="1" customWidth="1"/>
    <col min="263" max="263" width="10.1640625" style="146" customWidth="1"/>
    <col min="264" max="264" width="15" style="146" customWidth="1"/>
    <col min="265" max="265" width="16.5" style="146" customWidth="1"/>
    <col min="266" max="517" width="9.33203125" style="146"/>
    <col min="518" max="518" width="11.1640625" style="146" bestFit="1" customWidth="1"/>
    <col min="519" max="519" width="10.1640625" style="146" customWidth="1"/>
    <col min="520" max="520" width="15" style="146" customWidth="1"/>
    <col min="521" max="521" width="16.5" style="146" customWidth="1"/>
    <col min="522" max="773" width="9.33203125" style="146"/>
    <col min="774" max="774" width="11.1640625" style="146" bestFit="1" customWidth="1"/>
    <col min="775" max="775" width="10.1640625" style="146" customWidth="1"/>
    <col min="776" max="776" width="15" style="146" customWidth="1"/>
    <col min="777" max="777" width="16.5" style="146" customWidth="1"/>
    <col min="778" max="1029" width="9.33203125" style="146"/>
    <col min="1030" max="1030" width="11.1640625" style="146" bestFit="1" customWidth="1"/>
    <col min="1031" max="1031" width="10.1640625" style="146" customWidth="1"/>
    <col min="1032" max="1032" width="15" style="146" customWidth="1"/>
    <col min="1033" max="1033" width="16.5" style="146" customWidth="1"/>
    <col min="1034" max="1285" width="9.33203125" style="146"/>
    <col min="1286" max="1286" width="11.1640625" style="146" bestFit="1" customWidth="1"/>
    <col min="1287" max="1287" width="10.1640625" style="146" customWidth="1"/>
    <col min="1288" max="1288" width="15" style="146" customWidth="1"/>
    <col min="1289" max="1289" width="16.5" style="146" customWidth="1"/>
    <col min="1290" max="1541" width="9.33203125" style="146"/>
    <col min="1542" max="1542" width="11.1640625" style="146" bestFit="1" customWidth="1"/>
    <col min="1543" max="1543" width="10.1640625" style="146" customWidth="1"/>
    <col min="1544" max="1544" width="15" style="146" customWidth="1"/>
    <col min="1545" max="1545" width="16.5" style="146" customWidth="1"/>
    <col min="1546" max="1797" width="9.33203125" style="146"/>
    <col min="1798" max="1798" width="11.1640625" style="146" bestFit="1" customWidth="1"/>
    <col min="1799" max="1799" width="10.1640625" style="146" customWidth="1"/>
    <col min="1800" max="1800" width="15" style="146" customWidth="1"/>
    <col min="1801" max="1801" width="16.5" style="146" customWidth="1"/>
    <col min="1802" max="2053" width="9.33203125" style="146"/>
    <col min="2054" max="2054" width="11.1640625" style="146" bestFit="1" customWidth="1"/>
    <col min="2055" max="2055" width="10.1640625" style="146" customWidth="1"/>
    <col min="2056" max="2056" width="15" style="146" customWidth="1"/>
    <col min="2057" max="2057" width="16.5" style="146" customWidth="1"/>
    <col min="2058" max="2309" width="9.33203125" style="146"/>
    <col min="2310" max="2310" width="11.1640625" style="146" bestFit="1" customWidth="1"/>
    <col min="2311" max="2311" width="10.1640625" style="146" customWidth="1"/>
    <col min="2312" max="2312" width="15" style="146" customWidth="1"/>
    <col min="2313" max="2313" width="16.5" style="146" customWidth="1"/>
    <col min="2314" max="2565" width="9.33203125" style="146"/>
    <col min="2566" max="2566" width="11.1640625" style="146" bestFit="1" customWidth="1"/>
    <col min="2567" max="2567" width="10.1640625" style="146" customWidth="1"/>
    <col min="2568" max="2568" width="15" style="146" customWidth="1"/>
    <col min="2569" max="2569" width="16.5" style="146" customWidth="1"/>
    <col min="2570" max="2821" width="9.33203125" style="146"/>
    <col min="2822" max="2822" width="11.1640625" style="146" bestFit="1" customWidth="1"/>
    <col min="2823" max="2823" width="10.1640625" style="146" customWidth="1"/>
    <col min="2824" max="2824" width="15" style="146" customWidth="1"/>
    <col min="2825" max="2825" width="16.5" style="146" customWidth="1"/>
    <col min="2826" max="3077" width="9.33203125" style="146"/>
    <col min="3078" max="3078" width="11.1640625" style="146" bestFit="1" customWidth="1"/>
    <col min="3079" max="3079" width="10.1640625" style="146" customWidth="1"/>
    <col min="3080" max="3080" width="15" style="146" customWidth="1"/>
    <col min="3081" max="3081" width="16.5" style="146" customWidth="1"/>
    <col min="3082" max="3333" width="9.33203125" style="146"/>
    <col min="3334" max="3334" width="11.1640625" style="146" bestFit="1" customWidth="1"/>
    <col min="3335" max="3335" width="10.1640625" style="146" customWidth="1"/>
    <col min="3336" max="3336" width="15" style="146" customWidth="1"/>
    <col min="3337" max="3337" width="16.5" style="146" customWidth="1"/>
    <col min="3338" max="3589" width="9.33203125" style="146"/>
    <col min="3590" max="3590" width="11.1640625" style="146" bestFit="1" customWidth="1"/>
    <col min="3591" max="3591" width="10.1640625" style="146" customWidth="1"/>
    <col min="3592" max="3592" width="15" style="146" customWidth="1"/>
    <col min="3593" max="3593" width="16.5" style="146" customWidth="1"/>
    <col min="3594" max="3845" width="9.33203125" style="146"/>
    <col min="3846" max="3846" width="11.1640625" style="146" bestFit="1" customWidth="1"/>
    <col min="3847" max="3847" width="10.1640625" style="146" customWidth="1"/>
    <col min="3848" max="3848" width="15" style="146" customWidth="1"/>
    <col min="3849" max="3849" width="16.5" style="146" customWidth="1"/>
    <col min="3850" max="4101" width="9.33203125" style="146"/>
    <col min="4102" max="4102" width="11.1640625" style="146" bestFit="1" customWidth="1"/>
    <col min="4103" max="4103" width="10.1640625" style="146" customWidth="1"/>
    <col min="4104" max="4104" width="15" style="146" customWidth="1"/>
    <col min="4105" max="4105" width="16.5" style="146" customWidth="1"/>
    <col min="4106" max="4357" width="9.33203125" style="146"/>
    <col min="4358" max="4358" width="11.1640625" style="146" bestFit="1" customWidth="1"/>
    <col min="4359" max="4359" width="10.1640625" style="146" customWidth="1"/>
    <col min="4360" max="4360" width="15" style="146" customWidth="1"/>
    <col min="4361" max="4361" width="16.5" style="146" customWidth="1"/>
    <col min="4362" max="4613" width="9.33203125" style="146"/>
    <col min="4614" max="4614" width="11.1640625" style="146" bestFit="1" customWidth="1"/>
    <col min="4615" max="4615" width="10.1640625" style="146" customWidth="1"/>
    <col min="4616" max="4616" width="15" style="146" customWidth="1"/>
    <col min="4617" max="4617" width="16.5" style="146" customWidth="1"/>
    <col min="4618" max="4869" width="9.33203125" style="146"/>
    <col min="4870" max="4870" width="11.1640625" style="146" bestFit="1" customWidth="1"/>
    <col min="4871" max="4871" width="10.1640625" style="146" customWidth="1"/>
    <col min="4872" max="4872" width="15" style="146" customWidth="1"/>
    <col min="4873" max="4873" width="16.5" style="146" customWidth="1"/>
    <col min="4874" max="5125" width="9.33203125" style="146"/>
    <col min="5126" max="5126" width="11.1640625" style="146" bestFit="1" customWidth="1"/>
    <col min="5127" max="5127" width="10.1640625" style="146" customWidth="1"/>
    <col min="5128" max="5128" width="15" style="146" customWidth="1"/>
    <col min="5129" max="5129" width="16.5" style="146" customWidth="1"/>
    <col min="5130" max="5381" width="9.33203125" style="146"/>
    <col min="5382" max="5382" width="11.1640625" style="146" bestFit="1" customWidth="1"/>
    <col min="5383" max="5383" width="10.1640625" style="146" customWidth="1"/>
    <col min="5384" max="5384" width="15" style="146" customWidth="1"/>
    <col min="5385" max="5385" width="16.5" style="146" customWidth="1"/>
    <col min="5386" max="5637" width="9.33203125" style="146"/>
    <col min="5638" max="5638" width="11.1640625" style="146" bestFit="1" customWidth="1"/>
    <col min="5639" max="5639" width="10.1640625" style="146" customWidth="1"/>
    <col min="5640" max="5640" width="15" style="146" customWidth="1"/>
    <col min="5641" max="5641" width="16.5" style="146" customWidth="1"/>
    <col min="5642" max="5893" width="9.33203125" style="146"/>
    <col min="5894" max="5894" width="11.1640625" style="146" bestFit="1" customWidth="1"/>
    <col min="5895" max="5895" width="10.1640625" style="146" customWidth="1"/>
    <col min="5896" max="5896" width="15" style="146" customWidth="1"/>
    <col min="5897" max="5897" width="16.5" style="146" customWidth="1"/>
    <col min="5898" max="6149" width="9.33203125" style="146"/>
    <col min="6150" max="6150" width="11.1640625" style="146" bestFit="1" customWidth="1"/>
    <col min="6151" max="6151" width="10.1640625" style="146" customWidth="1"/>
    <col min="6152" max="6152" width="15" style="146" customWidth="1"/>
    <col min="6153" max="6153" width="16.5" style="146" customWidth="1"/>
    <col min="6154" max="6405" width="9.33203125" style="146"/>
    <col min="6406" max="6406" width="11.1640625" style="146" bestFit="1" customWidth="1"/>
    <col min="6407" max="6407" width="10.1640625" style="146" customWidth="1"/>
    <col min="6408" max="6408" width="15" style="146" customWidth="1"/>
    <col min="6409" max="6409" width="16.5" style="146" customWidth="1"/>
    <col min="6410" max="6661" width="9.33203125" style="146"/>
    <col min="6662" max="6662" width="11.1640625" style="146" bestFit="1" customWidth="1"/>
    <col min="6663" max="6663" width="10.1640625" style="146" customWidth="1"/>
    <col min="6664" max="6664" width="15" style="146" customWidth="1"/>
    <col min="6665" max="6665" width="16.5" style="146" customWidth="1"/>
    <col min="6666" max="6917" width="9.33203125" style="146"/>
    <col min="6918" max="6918" width="11.1640625" style="146" bestFit="1" customWidth="1"/>
    <col min="6919" max="6919" width="10.1640625" style="146" customWidth="1"/>
    <col min="6920" max="6920" width="15" style="146" customWidth="1"/>
    <col min="6921" max="6921" width="16.5" style="146" customWidth="1"/>
    <col min="6922" max="7173" width="9.33203125" style="146"/>
    <col min="7174" max="7174" width="11.1640625" style="146" bestFit="1" customWidth="1"/>
    <col min="7175" max="7175" width="10.1640625" style="146" customWidth="1"/>
    <col min="7176" max="7176" width="15" style="146" customWidth="1"/>
    <col min="7177" max="7177" width="16.5" style="146" customWidth="1"/>
    <col min="7178" max="7429" width="9.33203125" style="146"/>
    <col min="7430" max="7430" width="11.1640625" style="146" bestFit="1" customWidth="1"/>
    <col min="7431" max="7431" width="10.1640625" style="146" customWidth="1"/>
    <col min="7432" max="7432" width="15" style="146" customWidth="1"/>
    <col min="7433" max="7433" width="16.5" style="146" customWidth="1"/>
    <col min="7434" max="7685" width="9.33203125" style="146"/>
    <col min="7686" max="7686" width="11.1640625" style="146" bestFit="1" customWidth="1"/>
    <col min="7687" max="7687" width="10.1640625" style="146" customWidth="1"/>
    <col min="7688" max="7688" width="15" style="146" customWidth="1"/>
    <col min="7689" max="7689" width="16.5" style="146" customWidth="1"/>
    <col min="7690" max="7941" width="9.33203125" style="146"/>
    <col min="7942" max="7942" width="11.1640625" style="146" bestFit="1" customWidth="1"/>
    <col min="7943" max="7943" width="10.1640625" style="146" customWidth="1"/>
    <col min="7944" max="7944" width="15" style="146" customWidth="1"/>
    <col min="7945" max="7945" width="16.5" style="146" customWidth="1"/>
    <col min="7946" max="8197" width="9.33203125" style="146"/>
    <col min="8198" max="8198" width="11.1640625" style="146" bestFit="1" customWidth="1"/>
    <col min="8199" max="8199" width="10.1640625" style="146" customWidth="1"/>
    <col min="8200" max="8200" width="15" style="146" customWidth="1"/>
    <col min="8201" max="8201" width="16.5" style="146" customWidth="1"/>
    <col min="8202" max="8453" width="9.33203125" style="146"/>
    <col min="8454" max="8454" width="11.1640625" style="146" bestFit="1" customWidth="1"/>
    <col min="8455" max="8455" width="10.1640625" style="146" customWidth="1"/>
    <col min="8456" max="8456" width="15" style="146" customWidth="1"/>
    <col min="8457" max="8457" width="16.5" style="146" customWidth="1"/>
    <col min="8458" max="8709" width="9.33203125" style="146"/>
    <col min="8710" max="8710" width="11.1640625" style="146" bestFit="1" customWidth="1"/>
    <col min="8711" max="8711" width="10.1640625" style="146" customWidth="1"/>
    <col min="8712" max="8712" width="15" style="146" customWidth="1"/>
    <col min="8713" max="8713" width="16.5" style="146" customWidth="1"/>
    <col min="8714" max="8965" width="9.33203125" style="146"/>
    <col min="8966" max="8966" width="11.1640625" style="146" bestFit="1" customWidth="1"/>
    <col min="8967" max="8967" width="10.1640625" style="146" customWidth="1"/>
    <col min="8968" max="8968" width="15" style="146" customWidth="1"/>
    <col min="8969" max="8969" width="16.5" style="146" customWidth="1"/>
    <col min="8970" max="9221" width="9.33203125" style="146"/>
    <col min="9222" max="9222" width="11.1640625" style="146" bestFit="1" customWidth="1"/>
    <col min="9223" max="9223" width="10.1640625" style="146" customWidth="1"/>
    <col min="9224" max="9224" width="15" style="146" customWidth="1"/>
    <col min="9225" max="9225" width="16.5" style="146" customWidth="1"/>
    <col min="9226" max="9477" width="9.33203125" style="146"/>
    <col min="9478" max="9478" width="11.1640625" style="146" bestFit="1" customWidth="1"/>
    <col min="9479" max="9479" width="10.1640625" style="146" customWidth="1"/>
    <col min="9480" max="9480" width="15" style="146" customWidth="1"/>
    <col min="9481" max="9481" width="16.5" style="146" customWidth="1"/>
    <col min="9482" max="9733" width="9.33203125" style="146"/>
    <col min="9734" max="9734" width="11.1640625" style="146" bestFit="1" customWidth="1"/>
    <col min="9735" max="9735" width="10.1640625" style="146" customWidth="1"/>
    <col min="9736" max="9736" width="15" style="146" customWidth="1"/>
    <col min="9737" max="9737" width="16.5" style="146" customWidth="1"/>
    <col min="9738" max="9989" width="9.33203125" style="146"/>
    <col min="9990" max="9990" width="11.1640625" style="146" bestFit="1" customWidth="1"/>
    <col min="9991" max="9991" width="10.1640625" style="146" customWidth="1"/>
    <col min="9992" max="9992" width="15" style="146" customWidth="1"/>
    <col min="9993" max="9993" width="16.5" style="146" customWidth="1"/>
    <col min="9994" max="10245" width="9.33203125" style="146"/>
    <col min="10246" max="10246" width="11.1640625" style="146" bestFit="1" customWidth="1"/>
    <col min="10247" max="10247" width="10.1640625" style="146" customWidth="1"/>
    <col min="10248" max="10248" width="15" style="146" customWidth="1"/>
    <col min="10249" max="10249" width="16.5" style="146" customWidth="1"/>
    <col min="10250" max="10501" width="9.33203125" style="146"/>
    <col min="10502" max="10502" width="11.1640625" style="146" bestFit="1" customWidth="1"/>
    <col min="10503" max="10503" width="10.1640625" style="146" customWidth="1"/>
    <col min="10504" max="10504" width="15" style="146" customWidth="1"/>
    <col min="10505" max="10505" width="16.5" style="146" customWidth="1"/>
    <col min="10506" max="10757" width="9.33203125" style="146"/>
    <col min="10758" max="10758" width="11.1640625" style="146" bestFit="1" customWidth="1"/>
    <col min="10759" max="10759" width="10.1640625" style="146" customWidth="1"/>
    <col min="10760" max="10760" width="15" style="146" customWidth="1"/>
    <col min="10761" max="10761" width="16.5" style="146" customWidth="1"/>
    <col min="10762" max="11013" width="9.33203125" style="146"/>
    <col min="11014" max="11014" width="11.1640625" style="146" bestFit="1" customWidth="1"/>
    <col min="11015" max="11015" width="10.1640625" style="146" customWidth="1"/>
    <col min="11016" max="11016" width="15" style="146" customWidth="1"/>
    <col min="11017" max="11017" width="16.5" style="146" customWidth="1"/>
    <col min="11018" max="11269" width="9.33203125" style="146"/>
    <col min="11270" max="11270" width="11.1640625" style="146" bestFit="1" customWidth="1"/>
    <col min="11271" max="11271" width="10.1640625" style="146" customWidth="1"/>
    <col min="11272" max="11272" width="15" style="146" customWidth="1"/>
    <col min="11273" max="11273" width="16.5" style="146" customWidth="1"/>
    <col min="11274" max="11525" width="9.33203125" style="146"/>
    <col min="11526" max="11526" width="11.1640625" style="146" bestFit="1" customWidth="1"/>
    <col min="11527" max="11527" width="10.1640625" style="146" customWidth="1"/>
    <col min="11528" max="11528" width="15" style="146" customWidth="1"/>
    <col min="11529" max="11529" width="16.5" style="146" customWidth="1"/>
    <col min="11530" max="11781" width="9.33203125" style="146"/>
    <col min="11782" max="11782" width="11.1640625" style="146" bestFit="1" customWidth="1"/>
    <col min="11783" max="11783" width="10.1640625" style="146" customWidth="1"/>
    <col min="11784" max="11784" width="15" style="146" customWidth="1"/>
    <col min="11785" max="11785" width="16.5" style="146" customWidth="1"/>
    <col min="11786" max="12037" width="9.33203125" style="146"/>
    <col min="12038" max="12038" width="11.1640625" style="146" bestFit="1" customWidth="1"/>
    <col min="12039" max="12039" width="10.1640625" style="146" customWidth="1"/>
    <col min="12040" max="12040" width="15" style="146" customWidth="1"/>
    <col min="12041" max="12041" width="16.5" style="146" customWidth="1"/>
    <col min="12042" max="12293" width="9.33203125" style="146"/>
    <col min="12294" max="12294" width="11.1640625" style="146" bestFit="1" customWidth="1"/>
    <col min="12295" max="12295" width="10.1640625" style="146" customWidth="1"/>
    <col min="12296" max="12296" width="15" style="146" customWidth="1"/>
    <col min="12297" max="12297" width="16.5" style="146" customWidth="1"/>
    <col min="12298" max="12549" width="9.33203125" style="146"/>
    <col min="12550" max="12550" width="11.1640625" style="146" bestFit="1" customWidth="1"/>
    <col min="12551" max="12551" width="10.1640625" style="146" customWidth="1"/>
    <col min="12552" max="12552" width="15" style="146" customWidth="1"/>
    <col min="12553" max="12553" width="16.5" style="146" customWidth="1"/>
    <col min="12554" max="12805" width="9.33203125" style="146"/>
    <col min="12806" max="12806" width="11.1640625" style="146" bestFit="1" customWidth="1"/>
    <col min="12807" max="12807" width="10.1640625" style="146" customWidth="1"/>
    <col min="12808" max="12808" width="15" style="146" customWidth="1"/>
    <col min="12809" max="12809" width="16.5" style="146" customWidth="1"/>
    <col min="12810" max="13061" width="9.33203125" style="146"/>
    <col min="13062" max="13062" width="11.1640625" style="146" bestFit="1" customWidth="1"/>
    <col min="13063" max="13063" width="10.1640625" style="146" customWidth="1"/>
    <col min="13064" max="13064" width="15" style="146" customWidth="1"/>
    <col min="13065" max="13065" width="16.5" style="146" customWidth="1"/>
    <col min="13066" max="13317" width="9.33203125" style="146"/>
    <col min="13318" max="13318" width="11.1640625" style="146" bestFit="1" customWidth="1"/>
    <col min="13319" max="13319" width="10.1640625" style="146" customWidth="1"/>
    <col min="13320" max="13320" width="15" style="146" customWidth="1"/>
    <col min="13321" max="13321" width="16.5" style="146" customWidth="1"/>
    <col min="13322" max="13573" width="9.33203125" style="146"/>
    <col min="13574" max="13574" width="11.1640625" style="146" bestFit="1" customWidth="1"/>
    <col min="13575" max="13575" width="10.1640625" style="146" customWidth="1"/>
    <col min="13576" max="13576" width="15" style="146" customWidth="1"/>
    <col min="13577" max="13577" width="16.5" style="146" customWidth="1"/>
    <col min="13578" max="13829" width="9.33203125" style="146"/>
    <col min="13830" max="13830" width="11.1640625" style="146" bestFit="1" customWidth="1"/>
    <col min="13831" max="13831" width="10.1640625" style="146" customWidth="1"/>
    <col min="13832" max="13832" width="15" style="146" customWidth="1"/>
    <col min="13833" max="13833" width="16.5" style="146" customWidth="1"/>
    <col min="13834" max="14085" width="9.33203125" style="146"/>
    <col min="14086" max="14086" width="11.1640625" style="146" bestFit="1" customWidth="1"/>
    <col min="14087" max="14087" width="10.1640625" style="146" customWidth="1"/>
    <col min="14088" max="14088" width="15" style="146" customWidth="1"/>
    <col min="14089" max="14089" width="16.5" style="146" customWidth="1"/>
    <col min="14090" max="14341" width="9.33203125" style="146"/>
    <col min="14342" max="14342" width="11.1640625" style="146" bestFit="1" customWidth="1"/>
    <col min="14343" max="14343" width="10.1640625" style="146" customWidth="1"/>
    <col min="14344" max="14344" width="15" style="146" customWidth="1"/>
    <col min="14345" max="14345" width="16.5" style="146" customWidth="1"/>
    <col min="14346" max="14597" width="9.33203125" style="146"/>
    <col min="14598" max="14598" width="11.1640625" style="146" bestFit="1" customWidth="1"/>
    <col min="14599" max="14599" width="10.1640625" style="146" customWidth="1"/>
    <col min="14600" max="14600" width="15" style="146" customWidth="1"/>
    <col min="14601" max="14601" width="16.5" style="146" customWidth="1"/>
    <col min="14602" max="14853" width="9.33203125" style="146"/>
    <col min="14854" max="14854" width="11.1640625" style="146" bestFit="1" customWidth="1"/>
    <col min="14855" max="14855" width="10.1640625" style="146" customWidth="1"/>
    <col min="14856" max="14856" width="15" style="146" customWidth="1"/>
    <col min="14857" max="14857" width="16.5" style="146" customWidth="1"/>
    <col min="14858" max="15109" width="9.33203125" style="146"/>
    <col min="15110" max="15110" width="11.1640625" style="146" bestFit="1" customWidth="1"/>
    <col min="15111" max="15111" width="10.1640625" style="146" customWidth="1"/>
    <col min="15112" max="15112" width="15" style="146" customWidth="1"/>
    <col min="15113" max="15113" width="16.5" style="146" customWidth="1"/>
    <col min="15114" max="15365" width="9.33203125" style="146"/>
    <col min="15366" max="15366" width="11.1640625" style="146" bestFit="1" customWidth="1"/>
    <col min="15367" max="15367" width="10.1640625" style="146" customWidth="1"/>
    <col min="15368" max="15368" width="15" style="146" customWidth="1"/>
    <col min="15369" max="15369" width="16.5" style="146" customWidth="1"/>
    <col min="15370" max="15621" width="9.33203125" style="146"/>
    <col min="15622" max="15622" width="11.1640625" style="146" bestFit="1" customWidth="1"/>
    <col min="15623" max="15623" width="10.1640625" style="146" customWidth="1"/>
    <col min="15624" max="15624" width="15" style="146" customWidth="1"/>
    <col min="15625" max="15625" width="16.5" style="146" customWidth="1"/>
    <col min="15626" max="15877" width="9.33203125" style="146"/>
    <col min="15878" max="15878" width="11.1640625" style="146" bestFit="1" customWidth="1"/>
    <col min="15879" max="15879" width="10.1640625" style="146" customWidth="1"/>
    <col min="15880" max="15880" width="15" style="146" customWidth="1"/>
    <col min="15881" max="15881" width="16.5" style="146" customWidth="1"/>
    <col min="15882" max="16133" width="9.33203125" style="146"/>
    <col min="16134" max="16134" width="11.1640625" style="146" bestFit="1" customWidth="1"/>
    <col min="16135" max="16135" width="10.1640625" style="146" customWidth="1"/>
    <col min="16136" max="16136" width="15" style="146" customWidth="1"/>
    <col min="16137" max="16137" width="16.5" style="146" customWidth="1"/>
    <col min="16138" max="16384" width="9.33203125" style="146"/>
  </cols>
  <sheetData>
    <row r="1" spans="1:9" ht="54" customHeight="1">
      <c r="A1" s="484" t="s">
        <v>103</v>
      </c>
      <c r="B1" s="485"/>
      <c r="C1" s="485"/>
      <c r="D1" s="485"/>
      <c r="E1" s="485"/>
      <c r="F1" s="485"/>
      <c r="G1" s="485"/>
      <c r="H1" s="485"/>
      <c r="I1" s="486"/>
    </row>
    <row r="2" spans="1:9" ht="18.75">
      <c r="A2" s="487" t="s">
        <v>104</v>
      </c>
      <c r="B2" s="488"/>
      <c r="C2" s="488"/>
      <c r="D2" s="488"/>
      <c r="E2" s="488"/>
      <c r="F2" s="488"/>
      <c r="G2" s="488"/>
      <c r="H2" s="488"/>
      <c r="I2" s="489"/>
    </row>
    <row r="3" spans="1:9" ht="15">
      <c r="A3" s="147" t="s">
        <v>19</v>
      </c>
      <c r="B3" s="490" t="str">
        <f>'Planilha Orçamentaria'!B6:E6</f>
        <v>REFORMA E ADEQUAÇÃO DECOBERTURA DA UNIDADE DE PRONTO ATENDIMENTO (UPA 24H)</v>
      </c>
      <c r="C3" s="490"/>
      <c r="D3" s="490"/>
      <c r="E3" s="490"/>
      <c r="F3" s="490"/>
      <c r="G3" s="490"/>
      <c r="H3" s="490"/>
      <c r="I3" s="148" t="s">
        <v>105</v>
      </c>
    </row>
    <row r="4" spans="1:9" ht="15">
      <c r="A4" s="147" t="s">
        <v>8</v>
      </c>
      <c r="B4" s="490" t="str">
        <f>'Planilha Orçamentaria'!B7:E7</f>
        <v>RUA PONTA PORÃ, ESQUINA COM AVENIDA ANTERO LEMES DA SILVA - CENTRO</v>
      </c>
      <c r="C4" s="490"/>
      <c r="D4" s="490"/>
      <c r="E4" s="490"/>
      <c r="F4" s="490"/>
      <c r="G4" s="490"/>
      <c r="H4" s="490"/>
      <c r="I4" s="491">
        <f>I23</f>
        <v>0.26865820943350038</v>
      </c>
    </row>
    <row r="5" spans="1:9" ht="15">
      <c r="A5" s="147" t="s">
        <v>100</v>
      </c>
      <c r="B5" s="490" t="str">
        <f>'Planilha Orçamentaria'!B8:D8</f>
        <v>SIDROLÂNDIA / MS</v>
      </c>
      <c r="C5" s="490"/>
      <c r="D5" s="490"/>
      <c r="E5" s="490"/>
      <c r="F5" s="490"/>
      <c r="G5" s="490"/>
      <c r="H5" s="490"/>
      <c r="I5" s="492"/>
    </row>
    <row r="6" spans="1:9" ht="15">
      <c r="A6" s="147"/>
      <c r="B6" s="490" t="s">
        <v>274</v>
      </c>
      <c r="C6" s="490"/>
      <c r="D6" s="490"/>
      <c r="E6" s="490"/>
      <c r="F6" s="490"/>
      <c r="G6" s="490"/>
      <c r="H6" s="490"/>
      <c r="I6" s="492"/>
    </row>
    <row r="7" spans="1:9" ht="15">
      <c r="A7" s="493"/>
      <c r="B7" s="494"/>
      <c r="C7" s="494"/>
      <c r="D7" s="494"/>
      <c r="E7" s="494"/>
      <c r="F7" s="494"/>
      <c r="G7" s="494"/>
      <c r="H7" s="494"/>
      <c r="I7" s="495"/>
    </row>
    <row r="8" spans="1:9" ht="15">
      <c r="A8" s="149"/>
      <c r="B8" s="496" t="s">
        <v>106</v>
      </c>
      <c r="C8" s="496"/>
      <c r="D8" s="496"/>
      <c r="E8" s="496"/>
      <c r="F8" s="496"/>
      <c r="G8" s="496"/>
      <c r="H8" s="496"/>
      <c r="I8" s="497"/>
    </row>
    <row r="9" spans="1:9">
      <c r="A9" s="150">
        <v>1</v>
      </c>
      <c r="B9" s="483" t="s">
        <v>107</v>
      </c>
      <c r="C9" s="483"/>
      <c r="D9" s="483"/>
      <c r="E9" s="483"/>
      <c r="F9" s="483"/>
      <c r="G9" s="483"/>
      <c r="H9" s="483"/>
      <c r="I9" s="151">
        <v>0.04</v>
      </c>
    </row>
    <row r="10" spans="1:9">
      <c r="A10" s="150">
        <v>2</v>
      </c>
      <c r="B10" s="483" t="s">
        <v>108</v>
      </c>
      <c r="C10" s="483"/>
      <c r="D10" s="483"/>
      <c r="E10" s="483"/>
      <c r="F10" s="483"/>
      <c r="G10" s="483"/>
      <c r="H10" s="483"/>
      <c r="I10" s="151">
        <v>8.0000000000000002E-3</v>
      </c>
    </row>
    <row r="11" spans="1:9">
      <c r="A11" s="150">
        <v>3</v>
      </c>
      <c r="B11" s="483" t="s">
        <v>109</v>
      </c>
      <c r="C11" s="483"/>
      <c r="D11" s="483"/>
      <c r="E11" s="483"/>
      <c r="F11" s="483"/>
      <c r="G11" s="483"/>
      <c r="H11" s="483"/>
      <c r="I11" s="152">
        <v>1.2699999999999999E-2</v>
      </c>
    </row>
    <row r="12" spans="1:9">
      <c r="A12" s="150">
        <v>4</v>
      </c>
      <c r="B12" s="483" t="s">
        <v>110</v>
      </c>
      <c r="C12" s="483"/>
      <c r="D12" s="483"/>
      <c r="E12" s="483"/>
      <c r="F12" s="483"/>
      <c r="G12" s="483"/>
      <c r="H12" s="483"/>
      <c r="I12" s="151">
        <v>1.23E-2</v>
      </c>
    </row>
    <row r="13" spans="1:9">
      <c r="A13" s="150">
        <v>5</v>
      </c>
      <c r="B13" s="483" t="s">
        <v>111</v>
      </c>
      <c r="C13" s="483"/>
      <c r="D13" s="483"/>
      <c r="E13" s="483"/>
      <c r="F13" s="483"/>
      <c r="G13" s="483"/>
      <c r="H13" s="483"/>
      <c r="I13" s="151">
        <v>6.1600000000000002E-2</v>
      </c>
    </row>
    <row r="14" spans="1:9">
      <c r="A14" s="150">
        <v>6</v>
      </c>
      <c r="B14" s="483" t="s">
        <v>112</v>
      </c>
      <c r="C14" s="483"/>
      <c r="D14" s="483"/>
      <c r="E14" s="483"/>
      <c r="F14" s="483"/>
      <c r="G14" s="483"/>
      <c r="H14" s="483"/>
      <c r="I14" s="151">
        <f>I21</f>
        <v>0.10149999999999999</v>
      </c>
    </row>
    <row r="15" spans="1:9">
      <c r="A15" s="150"/>
      <c r="B15" s="505"/>
      <c r="C15" s="505"/>
      <c r="D15" s="505"/>
      <c r="E15" s="505"/>
      <c r="F15" s="505"/>
      <c r="G15" s="505"/>
      <c r="H15" s="505"/>
      <c r="I15" s="153"/>
    </row>
    <row r="16" spans="1:9" ht="15">
      <c r="A16" s="154" t="s">
        <v>5</v>
      </c>
      <c r="B16" s="496" t="s">
        <v>113</v>
      </c>
      <c r="C16" s="496"/>
      <c r="D16" s="496"/>
      <c r="E16" s="496"/>
      <c r="F16" s="496"/>
      <c r="G16" s="496"/>
      <c r="H16" s="496"/>
      <c r="I16" s="497"/>
    </row>
    <row r="17" spans="1:9">
      <c r="A17" s="150" t="s">
        <v>15</v>
      </c>
      <c r="B17" s="483" t="s">
        <v>114</v>
      </c>
      <c r="C17" s="483"/>
      <c r="D17" s="483"/>
      <c r="E17" s="483"/>
      <c r="F17" s="483"/>
      <c r="G17" s="483"/>
      <c r="H17" s="483"/>
      <c r="I17" s="155">
        <v>0.02</v>
      </c>
    </row>
    <row r="18" spans="1:9">
      <c r="A18" s="150" t="s">
        <v>16</v>
      </c>
      <c r="B18" s="483" t="s">
        <v>115</v>
      </c>
      <c r="C18" s="483"/>
      <c r="D18" s="483"/>
      <c r="E18" s="483"/>
      <c r="F18" s="483"/>
      <c r="G18" s="483"/>
      <c r="H18" s="483"/>
      <c r="I18" s="151">
        <v>6.4999999999999997E-3</v>
      </c>
    </row>
    <row r="19" spans="1:9">
      <c r="A19" s="150" t="s">
        <v>17</v>
      </c>
      <c r="B19" s="483" t="s">
        <v>116</v>
      </c>
      <c r="C19" s="483"/>
      <c r="D19" s="483"/>
      <c r="E19" s="483"/>
      <c r="F19" s="483"/>
      <c r="G19" s="483"/>
      <c r="H19" s="483"/>
      <c r="I19" s="151">
        <v>0.03</v>
      </c>
    </row>
    <row r="20" spans="1:9">
      <c r="A20" s="150" t="s">
        <v>18</v>
      </c>
      <c r="B20" s="483" t="s">
        <v>117</v>
      </c>
      <c r="C20" s="483"/>
      <c r="D20" s="483"/>
      <c r="E20" s="483"/>
      <c r="F20" s="483"/>
      <c r="G20" s="483"/>
      <c r="H20" s="483"/>
      <c r="I20" s="151">
        <v>4.4999999999999998E-2</v>
      </c>
    </row>
    <row r="21" spans="1:9">
      <c r="A21" s="506" t="s">
        <v>118</v>
      </c>
      <c r="B21" s="507"/>
      <c r="C21" s="507"/>
      <c r="D21" s="507"/>
      <c r="E21" s="507"/>
      <c r="F21" s="507"/>
      <c r="G21" s="507"/>
      <c r="H21" s="507"/>
      <c r="I21" s="156">
        <f>SUM(I17:I20)</f>
        <v>0.10149999999999999</v>
      </c>
    </row>
    <row r="22" spans="1:9">
      <c r="A22" s="506" t="s">
        <v>119</v>
      </c>
      <c r="B22" s="507"/>
      <c r="C22" s="507"/>
      <c r="D22" s="507"/>
      <c r="E22" s="507"/>
      <c r="F22" s="507"/>
      <c r="G22" s="507"/>
      <c r="H22" s="507"/>
      <c r="I22" s="508"/>
    </row>
    <row r="23" spans="1:9">
      <c r="A23" s="509"/>
      <c r="B23" s="505"/>
      <c r="C23" s="505"/>
      <c r="D23" s="505"/>
      <c r="E23" s="505"/>
      <c r="F23" s="505"/>
      <c r="G23" s="505"/>
      <c r="H23" s="505"/>
      <c r="I23" s="157">
        <f>(((1+I9+I10+I11)*(1+I12)*(1+I13))/(1-I14))-1</f>
        <v>0.26865820943350038</v>
      </c>
    </row>
    <row r="24" spans="1:9">
      <c r="A24" s="498" t="s">
        <v>120</v>
      </c>
      <c r="B24" s="499"/>
      <c r="C24" s="500"/>
      <c r="D24" s="500"/>
      <c r="E24" s="500"/>
      <c r="F24" s="500"/>
      <c r="G24" s="500"/>
      <c r="H24" s="500"/>
      <c r="I24" s="501"/>
    </row>
    <row r="25" spans="1:9">
      <c r="A25" s="498"/>
      <c r="B25" s="502"/>
      <c r="C25" s="503"/>
      <c r="D25" s="503"/>
      <c r="E25" s="503"/>
      <c r="F25" s="503"/>
      <c r="G25" s="503"/>
      <c r="H25" s="503"/>
      <c r="I25" s="504"/>
    </row>
    <row r="26" spans="1:9">
      <c r="A26" s="498"/>
      <c r="B26" s="502"/>
      <c r="C26" s="503"/>
      <c r="D26" s="503"/>
      <c r="E26" s="503"/>
      <c r="F26" s="503"/>
      <c r="G26" s="503"/>
      <c r="H26" s="503"/>
      <c r="I26" s="504"/>
    </row>
    <row r="27" spans="1:9">
      <c r="A27" s="498"/>
      <c r="B27" s="502"/>
      <c r="C27" s="503"/>
      <c r="D27" s="503"/>
      <c r="E27" s="503"/>
      <c r="F27" s="503"/>
      <c r="G27" s="503"/>
      <c r="H27" s="503"/>
      <c r="I27" s="504"/>
    </row>
    <row r="28" spans="1:9">
      <c r="A28" s="498"/>
      <c r="B28" s="502"/>
      <c r="C28" s="503"/>
      <c r="D28" s="503"/>
      <c r="E28" s="503"/>
      <c r="F28" s="503"/>
      <c r="G28" s="503"/>
      <c r="H28" s="503"/>
      <c r="I28" s="504"/>
    </row>
    <row r="29" spans="1:9">
      <c r="A29" s="158" t="s">
        <v>121</v>
      </c>
      <c r="B29" s="522"/>
      <c r="C29" s="523"/>
      <c r="D29" s="523"/>
      <c r="E29" s="523"/>
      <c r="F29" s="523"/>
      <c r="G29" s="523"/>
      <c r="H29" s="523"/>
      <c r="I29" s="524"/>
    </row>
    <row r="30" spans="1:9" ht="39" customHeight="1">
      <c r="A30" s="525" t="s">
        <v>122</v>
      </c>
      <c r="B30" s="526"/>
      <c r="C30" s="526"/>
      <c r="D30" s="526"/>
      <c r="E30" s="526"/>
      <c r="F30" s="526"/>
      <c r="G30" s="526"/>
      <c r="H30" s="526"/>
      <c r="I30" s="527"/>
    </row>
    <row r="31" spans="1:9" ht="25.5" customHeight="1">
      <c r="A31" s="528" t="s">
        <v>123</v>
      </c>
      <c r="B31" s="529"/>
      <c r="C31" s="529"/>
      <c r="D31" s="529"/>
      <c r="E31" s="529"/>
      <c r="F31" s="529"/>
      <c r="G31" s="529"/>
      <c r="H31" s="529"/>
      <c r="I31" s="530"/>
    </row>
    <row r="32" spans="1:9">
      <c r="A32" s="528" t="s">
        <v>124</v>
      </c>
      <c r="B32" s="529"/>
      <c r="C32" s="529"/>
      <c r="D32" s="529"/>
      <c r="E32" s="529"/>
      <c r="F32" s="529"/>
      <c r="G32" s="529"/>
      <c r="H32" s="529"/>
      <c r="I32" s="530"/>
    </row>
    <row r="33" spans="1:11" ht="27" customHeight="1">
      <c r="A33" s="528" t="s">
        <v>125</v>
      </c>
      <c r="B33" s="529"/>
      <c r="C33" s="529"/>
      <c r="D33" s="529"/>
      <c r="E33" s="529"/>
      <c r="F33" s="529"/>
      <c r="G33" s="529"/>
      <c r="H33" s="529"/>
      <c r="I33" s="530"/>
    </row>
    <row r="34" spans="1:11">
      <c r="A34" s="528"/>
      <c r="B34" s="529"/>
      <c r="C34" s="529"/>
      <c r="D34" s="529"/>
      <c r="E34" s="529"/>
      <c r="F34" s="529"/>
      <c r="G34" s="529"/>
      <c r="H34" s="529"/>
      <c r="I34" s="530"/>
    </row>
    <row r="35" spans="1:11">
      <c r="A35" s="510" t="s">
        <v>126</v>
      </c>
      <c r="B35" s="511"/>
      <c r="C35" s="511"/>
      <c r="D35" s="511"/>
      <c r="E35" s="511"/>
      <c r="F35" s="511"/>
      <c r="G35" s="511"/>
      <c r="H35" s="511"/>
      <c r="I35" s="512"/>
    </row>
    <row r="36" spans="1:11">
      <c r="A36" s="159"/>
      <c r="B36" s="160"/>
      <c r="C36" s="160"/>
      <c r="D36" s="160"/>
      <c r="E36" s="160"/>
      <c r="F36" s="160"/>
      <c r="G36" s="160"/>
      <c r="H36" s="160"/>
      <c r="I36" s="161"/>
    </row>
    <row r="37" spans="1:11">
      <c r="A37" s="159"/>
      <c r="B37" s="160"/>
      <c r="C37" s="160"/>
      <c r="D37" s="160"/>
      <c r="E37" s="160"/>
      <c r="F37" s="160"/>
      <c r="G37" s="160"/>
      <c r="H37" s="160"/>
      <c r="I37" s="161"/>
    </row>
    <row r="38" spans="1:11">
      <c r="A38" s="159"/>
      <c r="B38" s="160"/>
      <c r="C38" s="160"/>
      <c r="D38" s="160"/>
      <c r="E38" s="160"/>
      <c r="F38" s="160"/>
      <c r="G38" s="160"/>
      <c r="H38" s="160"/>
      <c r="I38" s="161"/>
    </row>
    <row r="39" spans="1:11">
      <c r="A39" s="513"/>
      <c r="B39" s="514"/>
      <c r="C39" s="514"/>
      <c r="D39" s="514"/>
      <c r="E39" s="514"/>
      <c r="F39" s="514"/>
      <c r="G39" s="514"/>
      <c r="H39" s="514"/>
      <c r="I39" s="515"/>
    </row>
    <row r="40" spans="1:11">
      <c r="A40" s="516"/>
      <c r="B40" s="517"/>
      <c r="C40" s="517"/>
      <c r="D40" s="517"/>
      <c r="E40" s="517"/>
      <c r="F40" s="517"/>
      <c r="G40" s="517"/>
      <c r="H40" s="517"/>
      <c r="I40" s="518"/>
    </row>
    <row r="41" spans="1:11">
      <c r="A41" s="516"/>
      <c r="B41" s="517"/>
      <c r="C41" s="517"/>
      <c r="D41" s="517"/>
      <c r="E41" s="517"/>
      <c r="F41" s="517"/>
      <c r="G41" s="517"/>
      <c r="H41" s="517"/>
      <c r="I41" s="518"/>
    </row>
    <row r="42" spans="1:11">
      <c r="A42" s="516"/>
      <c r="B42" s="517"/>
      <c r="C42" s="517"/>
      <c r="D42" s="517"/>
      <c r="E42" s="517"/>
      <c r="F42" s="517"/>
      <c r="G42" s="517"/>
      <c r="H42" s="517"/>
      <c r="I42" s="518"/>
    </row>
    <row r="43" spans="1:11">
      <c r="A43" s="516"/>
      <c r="B43" s="517"/>
      <c r="C43" s="517"/>
      <c r="D43" s="517"/>
      <c r="E43" s="517"/>
      <c r="F43" s="517"/>
      <c r="G43" s="517"/>
      <c r="H43" s="517"/>
      <c r="I43" s="518"/>
    </row>
    <row r="44" spans="1:11">
      <c r="A44" s="516"/>
      <c r="B44" s="517"/>
      <c r="C44" s="517"/>
      <c r="D44" s="517"/>
      <c r="E44" s="517"/>
      <c r="F44" s="517"/>
      <c r="G44" s="517"/>
      <c r="H44" s="517"/>
      <c r="I44" s="518"/>
    </row>
    <row r="45" spans="1:11">
      <c r="A45" s="516"/>
      <c r="B45" s="517"/>
      <c r="C45" s="517"/>
      <c r="D45" s="517"/>
      <c r="E45" s="517"/>
      <c r="F45" s="517"/>
      <c r="G45" s="517"/>
      <c r="H45" s="517"/>
      <c r="I45" s="518"/>
    </row>
    <row r="46" spans="1:11">
      <c r="A46" s="516"/>
      <c r="B46" s="517"/>
      <c r="C46" s="517"/>
      <c r="D46" s="517"/>
      <c r="E46" s="517"/>
      <c r="F46" s="517"/>
      <c r="G46" s="517"/>
      <c r="H46" s="517"/>
      <c r="I46" s="518"/>
      <c r="K46" s="149"/>
    </row>
    <row r="47" spans="1:11">
      <c r="A47" s="516"/>
      <c r="B47" s="517"/>
      <c r="C47" s="517"/>
      <c r="D47" s="517"/>
      <c r="E47" s="517"/>
      <c r="F47" s="517"/>
      <c r="G47" s="517"/>
      <c r="H47" s="517"/>
      <c r="I47" s="518"/>
    </row>
    <row r="48" spans="1:11">
      <c r="A48" s="516"/>
      <c r="B48" s="517"/>
      <c r="C48" s="517"/>
      <c r="D48" s="517"/>
      <c r="E48" s="517"/>
      <c r="F48" s="517"/>
      <c r="G48" s="517"/>
      <c r="H48" s="517"/>
      <c r="I48" s="518"/>
    </row>
    <row r="49" spans="1:11">
      <c r="A49" s="516"/>
      <c r="B49" s="517"/>
      <c r="C49" s="517"/>
      <c r="D49" s="517"/>
      <c r="E49" s="517"/>
      <c r="F49" s="517"/>
      <c r="G49" s="517"/>
      <c r="H49" s="517"/>
      <c r="I49" s="518"/>
    </row>
    <row r="50" spans="1:11">
      <c r="A50" s="516"/>
      <c r="B50" s="517"/>
      <c r="C50" s="517"/>
      <c r="D50" s="517"/>
      <c r="E50" s="517"/>
      <c r="F50" s="517"/>
      <c r="G50" s="517"/>
      <c r="H50" s="517"/>
      <c r="I50" s="518"/>
    </row>
    <row r="51" spans="1:11">
      <c r="A51" s="516"/>
      <c r="B51" s="517"/>
      <c r="C51" s="517"/>
      <c r="D51" s="517"/>
      <c r="E51" s="517"/>
      <c r="F51" s="517"/>
      <c r="G51" s="517"/>
      <c r="H51" s="517"/>
      <c r="I51" s="518"/>
    </row>
    <row r="52" spans="1:11">
      <c r="A52" s="516"/>
      <c r="B52" s="517"/>
      <c r="C52" s="517"/>
      <c r="D52" s="517"/>
      <c r="E52" s="517"/>
      <c r="F52" s="517"/>
      <c r="G52" s="517"/>
      <c r="H52" s="517"/>
      <c r="I52" s="518"/>
    </row>
    <row r="53" spans="1:11">
      <c r="A53" s="516"/>
      <c r="B53" s="517"/>
      <c r="C53" s="517"/>
      <c r="D53" s="517"/>
      <c r="E53" s="517"/>
      <c r="F53" s="517"/>
      <c r="G53" s="517"/>
      <c r="H53" s="517"/>
      <c r="I53" s="518"/>
    </row>
    <row r="54" spans="1:11" ht="16.5" thickBot="1">
      <c r="A54" s="519" t="s">
        <v>127</v>
      </c>
      <c r="B54" s="520"/>
      <c r="C54" s="520"/>
      <c r="D54" s="520"/>
      <c r="E54" s="520"/>
      <c r="F54" s="520"/>
      <c r="G54" s="520"/>
      <c r="H54" s="520"/>
      <c r="I54" s="521"/>
      <c r="K54" s="149"/>
    </row>
  </sheetData>
  <mergeCells count="35">
    <mergeCell ref="A35:I35"/>
    <mergeCell ref="A39:I53"/>
    <mergeCell ref="A54:I54"/>
    <mergeCell ref="B29:I29"/>
    <mergeCell ref="A30:I30"/>
    <mergeCell ref="A31:I31"/>
    <mergeCell ref="A32:I32"/>
    <mergeCell ref="A33:I33"/>
    <mergeCell ref="A34:I34"/>
    <mergeCell ref="A24:A28"/>
    <mergeCell ref="B24:I28"/>
    <mergeCell ref="B13:H13"/>
    <mergeCell ref="B14:H14"/>
    <mergeCell ref="B15:H15"/>
    <mergeCell ref="B16:I16"/>
    <mergeCell ref="B17:H17"/>
    <mergeCell ref="B18:H18"/>
    <mergeCell ref="B19:H19"/>
    <mergeCell ref="B20:H20"/>
    <mergeCell ref="A21:H21"/>
    <mergeCell ref="A22:I22"/>
    <mergeCell ref="A23:H23"/>
    <mergeCell ref="B12:H12"/>
    <mergeCell ref="A1:I1"/>
    <mergeCell ref="A2:I2"/>
    <mergeCell ref="B3:H3"/>
    <mergeCell ref="B4:H4"/>
    <mergeCell ref="I4:I6"/>
    <mergeCell ref="B5:H5"/>
    <mergeCell ref="B6:H6"/>
    <mergeCell ref="A7:I7"/>
    <mergeCell ref="B8:I8"/>
    <mergeCell ref="B9:H9"/>
    <mergeCell ref="B10:H10"/>
    <mergeCell ref="B11:H11"/>
  </mergeCells>
  <pageMargins left="0.82677165354330717" right="0.23622047244094491" top="0.35433070866141736" bottom="0.35433070866141736" header="0.31496062992125984" footer="0.31496062992125984"/>
  <pageSetup paperSize="9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I17" sqref="I17"/>
    </sheetView>
  </sheetViews>
  <sheetFormatPr defaultRowHeight="12.75"/>
  <cols>
    <col min="1" max="5" width="9.33203125" style="146"/>
    <col min="6" max="6" width="11.1640625" style="146" bestFit="1" customWidth="1"/>
    <col min="7" max="7" width="10.1640625" style="146" customWidth="1"/>
    <col min="8" max="8" width="15" style="146" customWidth="1"/>
    <col min="9" max="9" width="16.5" style="146" customWidth="1"/>
    <col min="10" max="261" width="9.33203125" style="146"/>
    <col min="262" max="262" width="11.1640625" style="146" bestFit="1" customWidth="1"/>
    <col min="263" max="263" width="10.1640625" style="146" customWidth="1"/>
    <col min="264" max="264" width="15" style="146" customWidth="1"/>
    <col min="265" max="265" width="16.5" style="146" customWidth="1"/>
    <col min="266" max="517" width="9.33203125" style="146"/>
    <col min="518" max="518" width="11.1640625" style="146" bestFit="1" customWidth="1"/>
    <col min="519" max="519" width="10.1640625" style="146" customWidth="1"/>
    <col min="520" max="520" width="15" style="146" customWidth="1"/>
    <col min="521" max="521" width="16.5" style="146" customWidth="1"/>
    <col min="522" max="773" width="9.33203125" style="146"/>
    <col min="774" max="774" width="11.1640625" style="146" bestFit="1" customWidth="1"/>
    <col min="775" max="775" width="10.1640625" style="146" customWidth="1"/>
    <col min="776" max="776" width="15" style="146" customWidth="1"/>
    <col min="777" max="777" width="16.5" style="146" customWidth="1"/>
    <col min="778" max="1029" width="9.33203125" style="146"/>
    <col min="1030" max="1030" width="11.1640625" style="146" bestFit="1" customWidth="1"/>
    <col min="1031" max="1031" width="10.1640625" style="146" customWidth="1"/>
    <col min="1032" max="1032" width="15" style="146" customWidth="1"/>
    <col min="1033" max="1033" width="16.5" style="146" customWidth="1"/>
    <col min="1034" max="1285" width="9.33203125" style="146"/>
    <col min="1286" max="1286" width="11.1640625" style="146" bestFit="1" customWidth="1"/>
    <col min="1287" max="1287" width="10.1640625" style="146" customWidth="1"/>
    <col min="1288" max="1288" width="15" style="146" customWidth="1"/>
    <col min="1289" max="1289" width="16.5" style="146" customWidth="1"/>
    <col min="1290" max="1541" width="9.33203125" style="146"/>
    <col min="1542" max="1542" width="11.1640625" style="146" bestFit="1" customWidth="1"/>
    <col min="1543" max="1543" width="10.1640625" style="146" customWidth="1"/>
    <col min="1544" max="1544" width="15" style="146" customWidth="1"/>
    <col min="1545" max="1545" width="16.5" style="146" customWidth="1"/>
    <col min="1546" max="1797" width="9.33203125" style="146"/>
    <col min="1798" max="1798" width="11.1640625" style="146" bestFit="1" customWidth="1"/>
    <col min="1799" max="1799" width="10.1640625" style="146" customWidth="1"/>
    <col min="1800" max="1800" width="15" style="146" customWidth="1"/>
    <col min="1801" max="1801" width="16.5" style="146" customWidth="1"/>
    <col min="1802" max="2053" width="9.33203125" style="146"/>
    <col min="2054" max="2054" width="11.1640625" style="146" bestFit="1" customWidth="1"/>
    <col min="2055" max="2055" width="10.1640625" style="146" customWidth="1"/>
    <col min="2056" max="2056" width="15" style="146" customWidth="1"/>
    <col min="2057" max="2057" width="16.5" style="146" customWidth="1"/>
    <col min="2058" max="2309" width="9.33203125" style="146"/>
    <col min="2310" max="2310" width="11.1640625" style="146" bestFit="1" customWidth="1"/>
    <col min="2311" max="2311" width="10.1640625" style="146" customWidth="1"/>
    <col min="2312" max="2312" width="15" style="146" customWidth="1"/>
    <col min="2313" max="2313" width="16.5" style="146" customWidth="1"/>
    <col min="2314" max="2565" width="9.33203125" style="146"/>
    <col min="2566" max="2566" width="11.1640625" style="146" bestFit="1" customWidth="1"/>
    <col min="2567" max="2567" width="10.1640625" style="146" customWidth="1"/>
    <col min="2568" max="2568" width="15" style="146" customWidth="1"/>
    <col min="2569" max="2569" width="16.5" style="146" customWidth="1"/>
    <col min="2570" max="2821" width="9.33203125" style="146"/>
    <col min="2822" max="2822" width="11.1640625" style="146" bestFit="1" customWidth="1"/>
    <col min="2823" max="2823" width="10.1640625" style="146" customWidth="1"/>
    <col min="2824" max="2824" width="15" style="146" customWidth="1"/>
    <col min="2825" max="2825" width="16.5" style="146" customWidth="1"/>
    <col min="2826" max="3077" width="9.33203125" style="146"/>
    <col min="3078" max="3078" width="11.1640625" style="146" bestFit="1" customWidth="1"/>
    <col min="3079" max="3079" width="10.1640625" style="146" customWidth="1"/>
    <col min="3080" max="3080" width="15" style="146" customWidth="1"/>
    <col min="3081" max="3081" width="16.5" style="146" customWidth="1"/>
    <col min="3082" max="3333" width="9.33203125" style="146"/>
    <col min="3334" max="3334" width="11.1640625" style="146" bestFit="1" customWidth="1"/>
    <col min="3335" max="3335" width="10.1640625" style="146" customWidth="1"/>
    <col min="3336" max="3336" width="15" style="146" customWidth="1"/>
    <col min="3337" max="3337" width="16.5" style="146" customWidth="1"/>
    <col min="3338" max="3589" width="9.33203125" style="146"/>
    <col min="3590" max="3590" width="11.1640625" style="146" bestFit="1" customWidth="1"/>
    <col min="3591" max="3591" width="10.1640625" style="146" customWidth="1"/>
    <col min="3592" max="3592" width="15" style="146" customWidth="1"/>
    <col min="3593" max="3593" width="16.5" style="146" customWidth="1"/>
    <col min="3594" max="3845" width="9.33203125" style="146"/>
    <col min="3846" max="3846" width="11.1640625" style="146" bestFit="1" customWidth="1"/>
    <col min="3847" max="3847" width="10.1640625" style="146" customWidth="1"/>
    <col min="3848" max="3848" width="15" style="146" customWidth="1"/>
    <col min="3849" max="3849" width="16.5" style="146" customWidth="1"/>
    <col min="3850" max="4101" width="9.33203125" style="146"/>
    <col min="4102" max="4102" width="11.1640625" style="146" bestFit="1" customWidth="1"/>
    <col min="4103" max="4103" width="10.1640625" style="146" customWidth="1"/>
    <col min="4104" max="4104" width="15" style="146" customWidth="1"/>
    <col min="4105" max="4105" width="16.5" style="146" customWidth="1"/>
    <col min="4106" max="4357" width="9.33203125" style="146"/>
    <col min="4358" max="4358" width="11.1640625" style="146" bestFit="1" customWidth="1"/>
    <col min="4359" max="4359" width="10.1640625" style="146" customWidth="1"/>
    <col min="4360" max="4360" width="15" style="146" customWidth="1"/>
    <col min="4361" max="4361" width="16.5" style="146" customWidth="1"/>
    <col min="4362" max="4613" width="9.33203125" style="146"/>
    <col min="4614" max="4614" width="11.1640625" style="146" bestFit="1" customWidth="1"/>
    <col min="4615" max="4615" width="10.1640625" style="146" customWidth="1"/>
    <col min="4616" max="4616" width="15" style="146" customWidth="1"/>
    <col min="4617" max="4617" width="16.5" style="146" customWidth="1"/>
    <col min="4618" max="4869" width="9.33203125" style="146"/>
    <col min="4870" max="4870" width="11.1640625" style="146" bestFit="1" customWidth="1"/>
    <col min="4871" max="4871" width="10.1640625" style="146" customWidth="1"/>
    <col min="4872" max="4872" width="15" style="146" customWidth="1"/>
    <col min="4873" max="4873" width="16.5" style="146" customWidth="1"/>
    <col min="4874" max="5125" width="9.33203125" style="146"/>
    <col min="5126" max="5126" width="11.1640625" style="146" bestFit="1" customWidth="1"/>
    <col min="5127" max="5127" width="10.1640625" style="146" customWidth="1"/>
    <col min="5128" max="5128" width="15" style="146" customWidth="1"/>
    <col min="5129" max="5129" width="16.5" style="146" customWidth="1"/>
    <col min="5130" max="5381" width="9.33203125" style="146"/>
    <col min="5382" max="5382" width="11.1640625" style="146" bestFit="1" customWidth="1"/>
    <col min="5383" max="5383" width="10.1640625" style="146" customWidth="1"/>
    <col min="5384" max="5384" width="15" style="146" customWidth="1"/>
    <col min="5385" max="5385" width="16.5" style="146" customWidth="1"/>
    <col min="5386" max="5637" width="9.33203125" style="146"/>
    <col min="5638" max="5638" width="11.1640625" style="146" bestFit="1" customWidth="1"/>
    <col min="5639" max="5639" width="10.1640625" style="146" customWidth="1"/>
    <col min="5640" max="5640" width="15" style="146" customWidth="1"/>
    <col min="5641" max="5641" width="16.5" style="146" customWidth="1"/>
    <col min="5642" max="5893" width="9.33203125" style="146"/>
    <col min="5894" max="5894" width="11.1640625" style="146" bestFit="1" customWidth="1"/>
    <col min="5895" max="5895" width="10.1640625" style="146" customWidth="1"/>
    <col min="5896" max="5896" width="15" style="146" customWidth="1"/>
    <col min="5897" max="5897" width="16.5" style="146" customWidth="1"/>
    <col min="5898" max="6149" width="9.33203125" style="146"/>
    <col min="6150" max="6150" width="11.1640625" style="146" bestFit="1" customWidth="1"/>
    <col min="6151" max="6151" width="10.1640625" style="146" customWidth="1"/>
    <col min="6152" max="6152" width="15" style="146" customWidth="1"/>
    <col min="6153" max="6153" width="16.5" style="146" customWidth="1"/>
    <col min="6154" max="6405" width="9.33203125" style="146"/>
    <col min="6406" max="6406" width="11.1640625" style="146" bestFit="1" customWidth="1"/>
    <col min="6407" max="6407" width="10.1640625" style="146" customWidth="1"/>
    <col min="6408" max="6408" width="15" style="146" customWidth="1"/>
    <col min="6409" max="6409" width="16.5" style="146" customWidth="1"/>
    <col min="6410" max="6661" width="9.33203125" style="146"/>
    <col min="6662" max="6662" width="11.1640625" style="146" bestFit="1" customWidth="1"/>
    <col min="6663" max="6663" width="10.1640625" style="146" customWidth="1"/>
    <col min="6664" max="6664" width="15" style="146" customWidth="1"/>
    <col min="6665" max="6665" width="16.5" style="146" customWidth="1"/>
    <col min="6666" max="6917" width="9.33203125" style="146"/>
    <col min="6918" max="6918" width="11.1640625" style="146" bestFit="1" customWidth="1"/>
    <col min="6919" max="6919" width="10.1640625" style="146" customWidth="1"/>
    <col min="6920" max="6920" width="15" style="146" customWidth="1"/>
    <col min="6921" max="6921" width="16.5" style="146" customWidth="1"/>
    <col min="6922" max="7173" width="9.33203125" style="146"/>
    <col min="7174" max="7174" width="11.1640625" style="146" bestFit="1" customWidth="1"/>
    <col min="7175" max="7175" width="10.1640625" style="146" customWidth="1"/>
    <col min="7176" max="7176" width="15" style="146" customWidth="1"/>
    <col min="7177" max="7177" width="16.5" style="146" customWidth="1"/>
    <col min="7178" max="7429" width="9.33203125" style="146"/>
    <col min="7430" max="7430" width="11.1640625" style="146" bestFit="1" customWidth="1"/>
    <col min="7431" max="7431" width="10.1640625" style="146" customWidth="1"/>
    <col min="7432" max="7432" width="15" style="146" customWidth="1"/>
    <col min="7433" max="7433" width="16.5" style="146" customWidth="1"/>
    <col min="7434" max="7685" width="9.33203125" style="146"/>
    <col min="7686" max="7686" width="11.1640625" style="146" bestFit="1" customWidth="1"/>
    <col min="7687" max="7687" width="10.1640625" style="146" customWidth="1"/>
    <col min="7688" max="7688" width="15" style="146" customWidth="1"/>
    <col min="7689" max="7689" width="16.5" style="146" customWidth="1"/>
    <col min="7690" max="7941" width="9.33203125" style="146"/>
    <col min="7942" max="7942" width="11.1640625" style="146" bestFit="1" customWidth="1"/>
    <col min="7943" max="7943" width="10.1640625" style="146" customWidth="1"/>
    <col min="7944" max="7944" width="15" style="146" customWidth="1"/>
    <col min="7945" max="7945" width="16.5" style="146" customWidth="1"/>
    <col min="7946" max="8197" width="9.33203125" style="146"/>
    <col min="8198" max="8198" width="11.1640625" style="146" bestFit="1" customWidth="1"/>
    <col min="8199" max="8199" width="10.1640625" style="146" customWidth="1"/>
    <col min="8200" max="8200" width="15" style="146" customWidth="1"/>
    <col min="8201" max="8201" width="16.5" style="146" customWidth="1"/>
    <col min="8202" max="8453" width="9.33203125" style="146"/>
    <col min="8454" max="8454" width="11.1640625" style="146" bestFit="1" customWidth="1"/>
    <col min="8455" max="8455" width="10.1640625" style="146" customWidth="1"/>
    <col min="8456" max="8456" width="15" style="146" customWidth="1"/>
    <col min="8457" max="8457" width="16.5" style="146" customWidth="1"/>
    <col min="8458" max="8709" width="9.33203125" style="146"/>
    <col min="8710" max="8710" width="11.1640625" style="146" bestFit="1" customWidth="1"/>
    <col min="8711" max="8711" width="10.1640625" style="146" customWidth="1"/>
    <col min="8712" max="8712" width="15" style="146" customWidth="1"/>
    <col min="8713" max="8713" width="16.5" style="146" customWidth="1"/>
    <col min="8714" max="8965" width="9.33203125" style="146"/>
    <col min="8966" max="8966" width="11.1640625" style="146" bestFit="1" customWidth="1"/>
    <col min="8967" max="8967" width="10.1640625" style="146" customWidth="1"/>
    <col min="8968" max="8968" width="15" style="146" customWidth="1"/>
    <col min="8969" max="8969" width="16.5" style="146" customWidth="1"/>
    <col min="8970" max="9221" width="9.33203125" style="146"/>
    <col min="9222" max="9222" width="11.1640625" style="146" bestFit="1" customWidth="1"/>
    <col min="9223" max="9223" width="10.1640625" style="146" customWidth="1"/>
    <col min="9224" max="9224" width="15" style="146" customWidth="1"/>
    <col min="9225" max="9225" width="16.5" style="146" customWidth="1"/>
    <col min="9226" max="9477" width="9.33203125" style="146"/>
    <col min="9478" max="9478" width="11.1640625" style="146" bestFit="1" customWidth="1"/>
    <col min="9479" max="9479" width="10.1640625" style="146" customWidth="1"/>
    <col min="9480" max="9480" width="15" style="146" customWidth="1"/>
    <col min="9481" max="9481" width="16.5" style="146" customWidth="1"/>
    <col min="9482" max="9733" width="9.33203125" style="146"/>
    <col min="9734" max="9734" width="11.1640625" style="146" bestFit="1" customWidth="1"/>
    <col min="9735" max="9735" width="10.1640625" style="146" customWidth="1"/>
    <col min="9736" max="9736" width="15" style="146" customWidth="1"/>
    <col min="9737" max="9737" width="16.5" style="146" customWidth="1"/>
    <col min="9738" max="9989" width="9.33203125" style="146"/>
    <col min="9990" max="9990" width="11.1640625" style="146" bestFit="1" customWidth="1"/>
    <col min="9991" max="9991" width="10.1640625" style="146" customWidth="1"/>
    <col min="9992" max="9992" width="15" style="146" customWidth="1"/>
    <col min="9993" max="9993" width="16.5" style="146" customWidth="1"/>
    <col min="9994" max="10245" width="9.33203125" style="146"/>
    <col min="10246" max="10246" width="11.1640625" style="146" bestFit="1" customWidth="1"/>
    <col min="10247" max="10247" width="10.1640625" style="146" customWidth="1"/>
    <col min="10248" max="10248" width="15" style="146" customWidth="1"/>
    <col min="10249" max="10249" width="16.5" style="146" customWidth="1"/>
    <col min="10250" max="10501" width="9.33203125" style="146"/>
    <col min="10502" max="10502" width="11.1640625" style="146" bestFit="1" customWidth="1"/>
    <col min="10503" max="10503" width="10.1640625" style="146" customWidth="1"/>
    <col min="10504" max="10504" width="15" style="146" customWidth="1"/>
    <col min="10505" max="10505" width="16.5" style="146" customWidth="1"/>
    <col min="10506" max="10757" width="9.33203125" style="146"/>
    <col min="10758" max="10758" width="11.1640625" style="146" bestFit="1" customWidth="1"/>
    <col min="10759" max="10759" width="10.1640625" style="146" customWidth="1"/>
    <col min="10760" max="10760" width="15" style="146" customWidth="1"/>
    <col min="10761" max="10761" width="16.5" style="146" customWidth="1"/>
    <col min="10762" max="11013" width="9.33203125" style="146"/>
    <col min="11014" max="11014" width="11.1640625" style="146" bestFit="1" customWidth="1"/>
    <col min="11015" max="11015" width="10.1640625" style="146" customWidth="1"/>
    <col min="11016" max="11016" width="15" style="146" customWidth="1"/>
    <col min="11017" max="11017" width="16.5" style="146" customWidth="1"/>
    <col min="11018" max="11269" width="9.33203125" style="146"/>
    <col min="11270" max="11270" width="11.1640625" style="146" bestFit="1" customWidth="1"/>
    <col min="11271" max="11271" width="10.1640625" style="146" customWidth="1"/>
    <col min="11272" max="11272" width="15" style="146" customWidth="1"/>
    <col min="11273" max="11273" width="16.5" style="146" customWidth="1"/>
    <col min="11274" max="11525" width="9.33203125" style="146"/>
    <col min="11526" max="11526" width="11.1640625" style="146" bestFit="1" customWidth="1"/>
    <col min="11527" max="11527" width="10.1640625" style="146" customWidth="1"/>
    <col min="11528" max="11528" width="15" style="146" customWidth="1"/>
    <col min="11529" max="11529" width="16.5" style="146" customWidth="1"/>
    <col min="11530" max="11781" width="9.33203125" style="146"/>
    <col min="11782" max="11782" width="11.1640625" style="146" bestFit="1" customWidth="1"/>
    <col min="11783" max="11783" width="10.1640625" style="146" customWidth="1"/>
    <col min="11784" max="11784" width="15" style="146" customWidth="1"/>
    <col min="11785" max="11785" width="16.5" style="146" customWidth="1"/>
    <col min="11786" max="12037" width="9.33203125" style="146"/>
    <col min="12038" max="12038" width="11.1640625" style="146" bestFit="1" customWidth="1"/>
    <col min="12039" max="12039" width="10.1640625" style="146" customWidth="1"/>
    <col min="12040" max="12040" width="15" style="146" customWidth="1"/>
    <col min="12041" max="12041" width="16.5" style="146" customWidth="1"/>
    <col min="12042" max="12293" width="9.33203125" style="146"/>
    <col min="12294" max="12294" width="11.1640625" style="146" bestFit="1" customWidth="1"/>
    <col min="12295" max="12295" width="10.1640625" style="146" customWidth="1"/>
    <col min="12296" max="12296" width="15" style="146" customWidth="1"/>
    <col min="12297" max="12297" width="16.5" style="146" customWidth="1"/>
    <col min="12298" max="12549" width="9.33203125" style="146"/>
    <col min="12550" max="12550" width="11.1640625" style="146" bestFit="1" customWidth="1"/>
    <col min="12551" max="12551" width="10.1640625" style="146" customWidth="1"/>
    <col min="12552" max="12552" width="15" style="146" customWidth="1"/>
    <col min="12553" max="12553" width="16.5" style="146" customWidth="1"/>
    <col min="12554" max="12805" width="9.33203125" style="146"/>
    <col min="12806" max="12806" width="11.1640625" style="146" bestFit="1" customWidth="1"/>
    <col min="12807" max="12807" width="10.1640625" style="146" customWidth="1"/>
    <col min="12808" max="12808" width="15" style="146" customWidth="1"/>
    <col min="12809" max="12809" width="16.5" style="146" customWidth="1"/>
    <col min="12810" max="13061" width="9.33203125" style="146"/>
    <col min="13062" max="13062" width="11.1640625" style="146" bestFit="1" customWidth="1"/>
    <col min="13063" max="13063" width="10.1640625" style="146" customWidth="1"/>
    <col min="13064" max="13064" width="15" style="146" customWidth="1"/>
    <col min="13065" max="13065" width="16.5" style="146" customWidth="1"/>
    <col min="13066" max="13317" width="9.33203125" style="146"/>
    <col min="13318" max="13318" width="11.1640625" style="146" bestFit="1" customWidth="1"/>
    <col min="13319" max="13319" width="10.1640625" style="146" customWidth="1"/>
    <col min="13320" max="13320" width="15" style="146" customWidth="1"/>
    <col min="13321" max="13321" width="16.5" style="146" customWidth="1"/>
    <col min="13322" max="13573" width="9.33203125" style="146"/>
    <col min="13574" max="13574" width="11.1640625" style="146" bestFit="1" customWidth="1"/>
    <col min="13575" max="13575" width="10.1640625" style="146" customWidth="1"/>
    <col min="13576" max="13576" width="15" style="146" customWidth="1"/>
    <col min="13577" max="13577" width="16.5" style="146" customWidth="1"/>
    <col min="13578" max="13829" width="9.33203125" style="146"/>
    <col min="13830" max="13830" width="11.1640625" style="146" bestFit="1" customWidth="1"/>
    <col min="13831" max="13831" width="10.1640625" style="146" customWidth="1"/>
    <col min="13832" max="13832" width="15" style="146" customWidth="1"/>
    <col min="13833" max="13833" width="16.5" style="146" customWidth="1"/>
    <col min="13834" max="14085" width="9.33203125" style="146"/>
    <col min="14086" max="14086" width="11.1640625" style="146" bestFit="1" customWidth="1"/>
    <col min="14087" max="14087" width="10.1640625" style="146" customWidth="1"/>
    <col min="14088" max="14088" width="15" style="146" customWidth="1"/>
    <col min="14089" max="14089" width="16.5" style="146" customWidth="1"/>
    <col min="14090" max="14341" width="9.33203125" style="146"/>
    <col min="14342" max="14342" width="11.1640625" style="146" bestFit="1" customWidth="1"/>
    <col min="14343" max="14343" width="10.1640625" style="146" customWidth="1"/>
    <col min="14344" max="14344" width="15" style="146" customWidth="1"/>
    <col min="14345" max="14345" width="16.5" style="146" customWidth="1"/>
    <col min="14346" max="14597" width="9.33203125" style="146"/>
    <col min="14598" max="14598" width="11.1640625" style="146" bestFit="1" customWidth="1"/>
    <col min="14599" max="14599" width="10.1640625" style="146" customWidth="1"/>
    <col min="14600" max="14600" width="15" style="146" customWidth="1"/>
    <col min="14601" max="14601" width="16.5" style="146" customWidth="1"/>
    <col min="14602" max="14853" width="9.33203125" style="146"/>
    <col min="14854" max="14854" width="11.1640625" style="146" bestFit="1" customWidth="1"/>
    <col min="14855" max="14855" width="10.1640625" style="146" customWidth="1"/>
    <col min="14856" max="14856" width="15" style="146" customWidth="1"/>
    <col min="14857" max="14857" width="16.5" style="146" customWidth="1"/>
    <col min="14858" max="15109" width="9.33203125" style="146"/>
    <col min="15110" max="15110" width="11.1640625" style="146" bestFit="1" customWidth="1"/>
    <col min="15111" max="15111" width="10.1640625" style="146" customWidth="1"/>
    <col min="15112" max="15112" width="15" style="146" customWidth="1"/>
    <col min="15113" max="15113" width="16.5" style="146" customWidth="1"/>
    <col min="15114" max="15365" width="9.33203125" style="146"/>
    <col min="15366" max="15366" width="11.1640625" style="146" bestFit="1" customWidth="1"/>
    <col min="15367" max="15367" width="10.1640625" style="146" customWidth="1"/>
    <col min="15368" max="15368" width="15" style="146" customWidth="1"/>
    <col min="15369" max="15369" width="16.5" style="146" customWidth="1"/>
    <col min="15370" max="15621" width="9.33203125" style="146"/>
    <col min="15622" max="15622" width="11.1640625" style="146" bestFit="1" customWidth="1"/>
    <col min="15623" max="15623" width="10.1640625" style="146" customWidth="1"/>
    <col min="15624" max="15624" width="15" style="146" customWidth="1"/>
    <col min="15625" max="15625" width="16.5" style="146" customWidth="1"/>
    <col min="15626" max="15877" width="9.33203125" style="146"/>
    <col min="15878" max="15878" width="11.1640625" style="146" bestFit="1" customWidth="1"/>
    <col min="15879" max="15879" width="10.1640625" style="146" customWidth="1"/>
    <col min="15880" max="15880" width="15" style="146" customWidth="1"/>
    <col min="15881" max="15881" width="16.5" style="146" customWidth="1"/>
    <col min="15882" max="16133" width="9.33203125" style="146"/>
    <col min="16134" max="16134" width="11.1640625" style="146" bestFit="1" customWidth="1"/>
    <col min="16135" max="16135" width="10.1640625" style="146" customWidth="1"/>
    <col min="16136" max="16136" width="15" style="146" customWidth="1"/>
    <col min="16137" max="16137" width="16.5" style="146" customWidth="1"/>
    <col min="16138" max="16384" width="9.33203125" style="146"/>
  </cols>
  <sheetData>
    <row r="1" spans="1:9" ht="54" customHeight="1">
      <c r="A1" s="484" t="s">
        <v>103</v>
      </c>
      <c r="B1" s="485"/>
      <c r="C1" s="485"/>
      <c r="D1" s="485"/>
      <c r="E1" s="485"/>
      <c r="F1" s="485"/>
      <c r="G1" s="485"/>
      <c r="H1" s="485"/>
      <c r="I1" s="486"/>
    </row>
    <row r="2" spans="1:9" ht="18.75">
      <c r="A2" s="487" t="s">
        <v>158</v>
      </c>
      <c r="B2" s="488"/>
      <c r="C2" s="488"/>
      <c r="D2" s="488"/>
      <c r="E2" s="488"/>
      <c r="F2" s="488"/>
      <c r="G2" s="488"/>
      <c r="H2" s="488"/>
      <c r="I2" s="489"/>
    </row>
    <row r="3" spans="1:9" ht="15">
      <c r="A3" s="147" t="s">
        <v>19</v>
      </c>
      <c r="B3" s="490" t="str">
        <f>'Planilha Orçamentaria'!B6:E6</f>
        <v>REFORMA E ADEQUAÇÃO DECOBERTURA DA UNIDADE DE PRONTO ATENDIMENTO (UPA 24H)</v>
      </c>
      <c r="C3" s="490"/>
      <c r="D3" s="490"/>
      <c r="E3" s="490"/>
      <c r="F3" s="490"/>
      <c r="G3" s="490"/>
      <c r="H3" s="490"/>
      <c r="I3" s="179" t="s">
        <v>105</v>
      </c>
    </row>
    <row r="4" spans="1:9" ht="15">
      <c r="A4" s="147" t="s">
        <v>8</v>
      </c>
      <c r="B4" s="490" t="str">
        <f>'Planilha Orçamentaria'!B7:E7</f>
        <v>RUA PONTA PORÃ, ESQUINA COM AVENIDA ANTERO LEMES DA SILVA - CENTRO</v>
      </c>
      <c r="C4" s="490"/>
      <c r="D4" s="490"/>
      <c r="E4" s="490"/>
      <c r="F4" s="490"/>
      <c r="G4" s="490"/>
      <c r="H4" s="490"/>
      <c r="I4" s="491">
        <f>I23</f>
        <v>0.20971875280348384</v>
      </c>
    </row>
    <row r="5" spans="1:9" ht="15">
      <c r="A5" s="147" t="s">
        <v>100</v>
      </c>
      <c r="B5" s="490" t="str">
        <f>'Planilha Orçamentaria'!B8:D8</f>
        <v>SIDROLÂNDIA / MS</v>
      </c>
      <c r="C5" s="490"/>
      <c r="D5" s="490"/>
      <c r="E5" s="490"/>
      <c r="F5" s="490"/>
      <c r="G5" s="490"/>
      <c r="H5" s="490"/>
      <c r="I5" s="492"/>
    </row>
    <row r="6" spans="1:9" ht="15">
      <c r="A6" s="147"/>
      <c r="B6" s="490"/>
      <c r="C6" s="490"/>
      <c r="D6" s="490"/>
      <c r="E6" s="490"/>
      <c r="F6" s="490"/>
      <c r="G6" s="490"/>
      <c r="H6" s="490"/>
      <c r="I6" s="492"/>
    </row>
    <row r="7" spans="1:9" ht="15">
      <c r="A7" s="493"/>
      <c r="B7" s="494"/>
      <c r="C7" s="494"/>
      <c r="D7" s="494"/>
      <c r="E7" s="494"/>
      <c r="F7" s="494"/>
      <c r="G7" s="494"/>
      <c r="H7" s="494"/>
      <c r="I7" s="495"/>
    </row>
    <row r="8" spans="1:9" ht="15" customHeight="1">
      <c r="A8" s="149"/>
      <c r="B8" s="496" t="s">
        <v>106</v>
      </c>
      <c r="C8" s="496"/>
      <c r="D8" s="496"/>
      <c r="E8" s="496"/>
      <c r="F8" s="496"/>
      <c r="G8" s="496"/>
      <c r="H8" s="496"/>
      <c r="I8" s="497"/>
    </row>
    <row r="9" spans="1:9">
      <c r="A9" s="180">
        <v>1</v>
      </c>
      <c r="B9" s="483" t="s">
        <v>107</v>
      </c>
      <c r="C9" s="483"/>
      <c r="D9" s="483"/>
      <c r="E9" s="483"/>
      <c r="F9" s="483"/>
      <c r="G9" s="483"/>
      <c r="H9" s="483"/>
      <c r="I9" s="151">
        <v>3.4500000000000003E-2</v>
      </c>
    </row>
    <row r="10" spans="1:9">
      <c r="A10" s="180">
        <v>2</v>
      </c>
      <c r="B10" s="483" t="s">
        <v>108</v>
      </c>
      <c r="C10" s="483"/>
      <c r="D10" s="483"/>
      <c r="E10" s="483"/>
      <c r="F10" s="483"/>
      <c r="G10" s="483"/>
      <c r="H10" s="483"/>
      <c r="I10" s="151">
        <v>4.7999999999999996E-3</v>
      </c>
    </row>
    <row r="11" spans="1:9">
      <c r="A11" s="180">
        <v>3</v>
      </c>
      <c r="B11" s="483" t="s">
        <v>109</v>
      </c>
      <c r="C11" s="483"/>
      <c r="D11" s="483"/>
      <c r="E11" s="483"/>
      <c r="F11" s="483"/>
      <c r="G11" s="483"/>
      <c r="H11" s="483"/>
      <c r="I11" s="152">
        <v>8.5000000000000006E-3</v>
      </c>
    </row>
    <row r="12" spans="1:9">
      <c r="A12" s="180">
        <v>4</v>
      </c>
      <c r="B12" s="483" t="s">
        <v>110</v>
      </c>
      <c r="C12" s="483"/>
      <c r="D12" s="483"/>
      <c r="E12" s="483"/>
      <c r="F12" s="483"/>
      <c r="G12" s="483"/>
      <c r="H12" s="483"/>
      <c r="I12" s="151">
        <v>8.5000000000000006E-3</v>
      </c>
    </row>
    <row r="13" spans="1:9">
      <c r="A13" s="180">
        <v>5</v>
      </c>
      <c r="B13" s="483" t="s">
        <v>111</v>
      </c>
      <c r="C13" s="483"/>
      <c r="D13" s="483"/>
      <c r="E13" s="483"/>
      <c r="F13" s="483"/>
      <c r="G13" s="483"/>
      <c r="H13" s="483"/>
      <c r="I13" s="151">
        <v>5.1499999999999997E-2</v>
      </c>
    </row>
    <row r="14" spans="1:9">
      <c r="A14" s="180">
        <v>6</v>
      </c>
      <c r="B14" s="483" t="s">
        <v>112</v>
      </c>
      <c r="C14" s="483"/>
      <c r="D14" s="483"/>
      <c r="E14" s="483"/>
      <c r="F14" s="483"/>
      <c r="G14" s="483"/>
      <c r="H14" s="483"/>
      <c r="I14" s="151">
        <f>I21</f>
        <v>8.1499999999999989E-2</v>
      </c>
    </row>
    <row r="15" spans="1:9">
      <c r="A15" s="180"/>
      <c r="B15" s="505"/>
      <c r="C15" s="505"/>
      <c r="D15" s="505"/>
      <c r="E15" s="505"/>
      <c r="F15" s="505"/>
      <c r="G15" s="505"/>
      <c r="H15" s="505"/>
      <c r="I15" s="153"/>
    </row>
    <row r="16" spans="1:9" ht="15" customHeight="1">
      <c r="A16" s="154" t="s">
        <v>5</v>
      </c>
      <c r="B16" s="496" t="s">
        <v>113</v>
      </c>
      <c r="C16" s="496"/>
      <c r="D16" s="496"/>
      <c r="E16" s="496"/>
      <c r="F16" s="496"/>
      <c r="G16" s="496"/>
      <c r="H16" s="496"/>
      <c r="I16" s="497"/>
    </row>
    <row r="17" spans="1:9">
      <c r="A17" s="180" t="s">
        <v>15</v>
      </c>
      <c r="B17" s="483" t="s">
        <v>114</v>
      </c>
      <c r="C17" s="483"/>
      <c r="D17" s="483"/>
      <c r="E17" s="483"/>
      <c r="F17" s="483"/>
      <c r="G17" s="483"/>
      <c r="H17" s="483"/>
      <c r="I17" s="155"/>
    </row>
    <row r="18" spans="1:9">
      <c r="A18" s="180" t="s">
        <v>16</v>
      </c>
      <c r="B18" s="483" t="s">
        <v>115</v>
      </c>
      <c r="C18" s="483"/>
      <c r="D18" s="483"/>
      <c r="E18" s="483"/>
      <c r="F18" s="483"/>
      <c r="G18" s="483"/>
      <c r="H18" s="483"/>
      <c r="I18" s="151">
        <v>6.4999999999999997E-3</v>
      </c>
    </row>
    <row r="19" spans="1:9">
      <c r="A19" s="180" t="s">
        <v>17</v>
      </c>
      <c r="B19" s="483" t="s">
        <v>116</v>
      </c>
      <c r="C19" s="483"/>
      <c r="D19" s="483"/>
      <c r="E19" s="483"/>
      <c r="F19" s="483"/>
      <c r="G19" s="483"/>
      <c r="H19" s="483"/>
      <c r="I19" s="151">
        <v>0.03</v>
      </c>
    </row>
    <row r="20" spans="1:9">
      <c r="A20" s="180" t="s">
        <v>18</v>
      </c>
      <c r="B20" s="483" t="s">
        <v>117</v>
      </c>
      <c r="C20" s="483"/>
      <c r="D20" s="483"/>
      <c r="E20" s="483"/>
      <c r="F20" s="483"/>
      <c r="G20" s="483"/>
      <c r="H20" s="483"/>
      <c r="I20" s="151">
        <v>4.4999999999999998E-2</v>
      </c>
    </row>
    <row r="21" spans="1:9">
      <c r="A21" s="506" t="s">
        <v>118</v>
      </c>
      <c r="B21" s="507"/>
      <c r="C21" s="507"/>
      <c r="D21" s="507"/>
      <c r="E21" s="507"/>
      <c r="F21" s="507"/>
      <c r="G21" s="507"/>
      <c r="H21" s="507"/>
      <c r="I21" s="156">
        <f>SUM(I17:I20)</f>
        <v>8.1499999999999989E-2</v>
      </c>
    </row>
    <row r="22" spans="1:9">
      <c r="A22" s="506" t="s">
        <v>119</v>
      </c>
      <c r="B22" s="507"/>
      <c r="C22" s="507"/>
      <c r="D22" s="507"/>
      <c r="E22" s="507"/>
      <c r="F22" s="507"/>
      <c r="G22" s="507"/>
      <c r="H22" s="507"/>
      <c r="I22" s="508"/>
    </row>
    <row r="23" spans="1:9">
      <c r="A23" s="509"/>
      <c r="B23" s="505"/>
      <c r="C23" s="505"/>
      <c r="D23" s="505"/>
      <c r="E23" s="505"/>
      <c r="F23" s="505"/>
      <c r="G23" s="505"/>
      <c r="H23" s="505"/>
      <c r="I23" s="157">
        <f>(((1+I9+I10+I11)*(1+I12)*(1+I13))/(1-I14))-1</f>
        <v>0.20971875280348384</v>
      </c>
    </row>
    <row r="24" spans="1:9" ht="12.75" customHeight="1">
      <c r="A24" s="498" t="s">
        <v>120</v>
      </c>
      <c r="B24" s="499"/>
      <c r="C24" s="500"/>
      <c r="D24" s="500"/>
      <c r="E24" s="500"/>
      <c r="F24" s="500"/>
      <c r="G24" s="500"/>
      <c r="H24" s="500"/>
      <c r="I24" s="501"/>
    </row>
    <row r="25" spans="1:9" ht="12.75" customHeight="1">
      <c r="A25" s="498"/>
      <c r="B25" s="502"/>
      <c r="C25" s="503"/>
      <c r="D25" s="503"/>
      <c r="E25" s="503"/>
      <c r="F25" s="503"/>
      <c r="G25" s="503"/>
      <c r="H25" s="503"/>
      <c r="I25" s="504"/>
    </row>
    <row r="26" spans="1:9" ht="12.75" customHeight="1">
      <c r="A26" s="498"/>
      <c r="B26" s="502"/>
      <c r="C26" s="503"/>
      <c r="D26" s="503"/>
      <c r="E26" s="503"/>
      <c r="F26" s="503"/>
      <c r="G26" s="503"/>
      <c r="H26" s="503"/>
      <c r="I26" s="504"/>
    </row>
    <row r="27" spans="1:9" ht="12.75" customHeight="1">
      <c r="A27" s="498"/>
      <c r="B27" s="502"/>
      <c r="C27" s="503"/>
      <c r="D27" s="503"/>
      <c r="E27" s="503"/>
      <c r="F27" s="503"/>
      <c r="G27" s="503"/>
      <c r="H27" s="503"/>
      <c r="I27" s="504"/>
    </row>
    <row r="28" spans="1:9" ht="12.75" customHeight="1">
      <c r="A28" s="498"/>
      <c r="B28" s="502"/>
      <c r="C28" s="503"/>
      <c r="D28" s="503"/>
      <c r="E28" s="503"/>
      <c r="F28" s="503"/>
      <c r="G28" s="503"/>
      <c r="H28" s="503"/>
      <c r="I28" s="504"/>
    </row>
    <row r="29" spans="1:9">
      <c r="A29" s="158" t="s">
        <v>121</v>
      </c>
      <c r="B29" s="522"/>
      <c r="C29" s="523"/>
      <c r="D29" s="523"/>
      <c r="E29" s="523"/>
      <c r="F29" s="523"/>
      <c r="G29" s="523"/>
      <c r="H29" s="523"/>
      <c r="I29" s="524"/>
    </row>
    <row r="30" spans="1:9" ht="39" customHeight="1">
      <c r="A30" s="525" t="s">
        <v>122</v>
      </c>
      <c r="B30" s="526"/>
      <c r="C30" s="526"/>
      <c r="D30" s="526"/>
      <c r="E30" s="526"/>
      <c r="F30" s="526"/>
      <c r="G30" s="526"/>
      <c r="H30" s="526"/>
      <c r="I30" s="527"/>
    </row>
    <row r="31" spans="1:9" ht="25.5" customHeight="1">
      <c r="A31" s="528" t="s">
        <v>123</v>
      </c>
      <c r="B31" s="529"/>
      <c r="C31" s="529"/>
      <c r="D31" s="529"/>
      <c r="E31" s="529"/>
      <c r="F31" s="529"/>
      <c r="G31" s="529"/>
      <c r="H31" s="529"/>
      <c r="I31" s="530"/>
    </row>
    <row r="32" spans="1:9" ht="12.75" customHeight="1">
      <c r="A32" s="528" t="s">
        <v>124</v>
      </c>
      <c r="B32" s="529"/>
      <c r="C32" s="529"/>
      <c r="D32" s="529"/>
      <c r="E32" s="529"/>
      <c r="F32" s="529"/>
      <c r="G32" s="529"/>
      <c r="H32" s="529"/>
      <c r="I32" s="530"/>
    </row>
    <row r="33" spans="1:15" ht="27" customHeight="1">
      <c r="A33" s="528" t="s">
        <v>125</v>
      </c>
      <c r="B33" s="529"/>
      <c r="C33" s="529"/>
      <c r="D33" s="529"/>
      <c r="E33" s="529"/>
      <c r="F33" s="529"/>
      <c r="G33" s="529"/>
      <c r="H33" s="529"/>
      <c r="I33" s="530"/>
    </row>
    <row r="34" spans="1:15">
      <c r="A34" s="528"/>
      <c r="B34" s="529"/>
      <c r="C34" s="529"/>
      <c r="D34" s="529"/>
      <c r="E34" s="529"/>
      <c r="F34" s="529"/>
      <c r="G34" s="529"/>
      <c r="H34" s="529"/>
      <c r="I34" s="530"/>
    </row>
    <row r="35" spans="1:15">
      <c r="A35" s="510" t="s">
        <v>126</v>
      </c>
      <c r="B35" s="511"/>
      <c r="C35" s="511"/>
      <c r="D35" s="511"/>
      <c r="E35" s="511"/>
      <c r="F35" s="511"/>
      <c r="G35" s="511"/>
      <c r="H35" s="511"/>
      <c r="I35" s="512"/>
    </row>
    <row r="36" spans="1:15">
      <c r="A36" s="159"/>
      <c r="B36" s="160"/>
      <c r="C36" s="160"/>
      <c r="D36" s="160"/>
      <c r="E36" s="160"/>
      <c r="F36" s="160"/>
      <c r="G36" s="160"/>
      <c r="H36" s="160"/>
      <c r="I36" s="161"/>
      <c r="M36"/>
    </row>
    <row r="37" spans="1:15">
      <c r="A37" s="513" t="s">
        <v>155</v>
      </c>
      <c r="B37" s="514"/>
      <c r="C37" s="514"/>
      <c r="D37" s="514"/>
      <c r="E37" s="514"/>
      <c r="F37" s="514"/>
      <c r="G37" s="514"/>
      <c r="H37" s="514"/>
      <c r="I37" s="515"/>
    </row>
    <row r="38" spans="1:15">
      <c r="A38" s="516"/>
      <c r="B38" s="517"/>
      <c r="C38" s="517"/>
      <c r="D38" s="517"/>
      <c r="E38" s="517"/>
      <c r="F38" s="517"/>
      <c r="G38" s="517"/>
      <c r="H38" s="517"/>
      <c r="I38" s="518"/>
    </row>
    <row r="39" spans="1:15">
      <c r="A39" s="516"/>
      <c r="B39" s="517"/>
      <c r="C39" s="517"/>
      <c r="D39" s="517"/>
      <c r="E39" s="517"/>
      <c r="F39" s="517"/>
      <c r="G39" s="517"/>
      <c r="H39" s="517"/>
      <c r="I39" s="518"/>
    </row>
    <row r="40" spans="1:15">
      <c r="A40" s="516"/>
      <c r="B40" s="517"/>
      <c r="C40" s="517"/>
      <c r="D40" s="517"/>
      <c r="E40" s="517"/>
      <c r="F40" s="517"/>
      <c r="G40" s="517"/>
      <c r="H40" s="517"/>
      <c r="I40" s="518"/>
    </row>
    <row r="41" spans="1:15">
      <c r="A41" s="516"/>
      <c r="B41" s="517"/>
      <c r="C41" s="517"/>
      <c r="D41" s="517"/>
      <c r="E41" s="517"/>
      <c r="F41" s="517"/>
      <c r="G41" s="517"/>
      <c r="H41" s="517"/>
      <c r="I41" s="518"/>
    </row>
    <row r="42" spans="1:15">
      <c r="A42" s="516"/>
      <c r="B42" s="517"/>
      <c r="C42" s="517"/>
      <c r="D42" s="517"/>
      <c r="E42" s="517"/>
      <c r="F42" s="517"/>
      <c r="G42" s="517"/>
      <c r="H42" s="517"/>
      <c r="I42" s="518"/>
    </row>
    <row r="43" spans="1:15">
      <c r="A43" s="516"/>
      <c r="B43" s="517"/>
      <c r="C43" s="517"/>
      <c r="D43" s="517"/>
      <c r="E43" s="517"/>
      <c r="F43" s="517"/>
      <c r="G43" s="517"/>
      <c r="H43" s="517"/>
      <c r="I43" s="518"/>
    </row>
    <row r="44" spans="1:15">
      <c r="A44" s="516"/>
      <c r="B44" s="517"/>
      <c r="C44" s="517"/>
      <c r="D44" s="517"/>
      <c r="E44" s="517"/>
      <c r="F44" s="517"/>
      <c r="G44" s="517"/>
      <c r="H44" s="517"/>
      <c r="I44" s="518"/>
      <c r="K44" s="149"/>
    </row>
    <row r="45" spans="1:15">
      <c r="A45" s="516"/>
      <c r="B45" s="517"/>
      <c r="C45" s="517"/>
      <c r="D45" s="517"/>
      <c r="E45" s="517"/>
      <c r="F45" s="517"/>
      <c r="G45" s="517"/>
      <c r="H45" s="517"/>
      <c r="I45" s="518"/>
    </row>
    <row r="46" spans="1:15">
      <c r="A46" s="516"/>
      <c r="B46" s="517"/>
      <c r="C46" s="517"/>
      <c r="D46" s="517"/>
      <c r="E46" s="517"/>
      <c r="F46" s="517"/>
      <c r="G46" s="517"/>
      <c r="H46" s="517"/>
      <c r="I46" s="518"/>
      <c r="O46"/>
    </row>
    <row r="47" spans="1:15">
      <c r="A47" s="516"/>
      <c r="B47" s="517"/>
      <c r="C47" s="517"/>
      <c r="D47" s="517"/>
      <c r="E47" s="517"/>
      <c r="F47" s="517"/>
      <c r="G47" s="517"/>
      <c r="H47" s="517"/>
      <c r="I47" s="518"/>
    </row>
    <row r="48" spans="1:15">
      <c r="A48" s="516"/>
      <c r="B48" s="517"/>
      <c r="C48" s="517"/>
      <c r="D48" s="517"/>
      <c r="E48" s="517"/>
      <c r="F48" s="517"/>
      <c r="G48" s="517"/>
      <c r="H48" s="517"/>
      <c r="I48" s="518"/>
    </row>
    <row r="49" spans="1:11">
      <c r="A49" s="516"/>
      <c r="B49" s="517"/>
      <c r="C49" s="517"/>
      <c r="D49" s="517"/>
      <c r="E49" s="517"/>
      <c r="F49" s="517"/>
      <c r="G49" s="517"/>
      <c r="H49" s="517"/>
      <c r="I49" s="518"/>
    </row>
    <row r="50" spans="1:11">
      <c r="A50" s="516"/>
      <c r="B50" s="517"/>
      <c r="C50" s="517"/>
      <c r="D50" s="517"/>
      <c r="E50" s="517"/>
      <c r="F50" s="517"/>
      <c r="G50" s="517"/>
      <c r="H50" s="517"/>
      <c r="I50" s="518"/>
    </row>
    <row r="51" spans="1:11">
      <c r="A51" s="516"/>
      <c r="B51" s="517"/>
      <c r="C51" s="517"/>
      <c r="D51" s="517"/>
      <c r="E51" s="517"/>
      <c r="F51" s="517"/>
      <c r="G51" s="517"/>
      <c r="H51" s="517"/>
      <c r="I51" s="518"/>
    </row>
    <row r="52" spans="1:11" ht="16.5" customHeight="1" thickBot="1">
      <c r="A52" s="519" t="s">
        <v>127</v>
      </c>
      <c r="B52" s="520"/>
      <c r="C52" s="520"/>
      <c r="D52" s="520"/>
      <c r="E52" s="520"/>
      <c r="F52" s="520"/>
      <c r="G52" s="520"/>
      <c r="H52" s="520"/>
      <c r="I52" s="521"/>
      <c r="K52" s="149"/>
    </row>
  </sheetData>
  <mergeCells count="35">
    <mergeCell ref="B12:H12"/>
    <mergeCell ref="A1:I1"/>
    <mergeCell ref="A2:I2"/>
    <mergeCell ref="B3:H3"/>
    <mergeCell ref="B4:H4"/>
    <mergeCell ref="I4:I6"/>
    <mergeCell ref="B5:H5"/>
    <mergeCell ref="B6:H6"/>
    <mergeCell ref="A7:I7"/>
    <mergeCell ref="B8:I8"/>
    <mergeCell ref="B9:H9"/>
    <mergeCell ref="B10:H10"/>
    <mergeCell ref="B11:H11"/>
    <mergeCell ref="A24:A28"/>
    <mergeCell ref="B24:I28"/>
    <mergeCell ref="B13:H13"/>
    <mergeCell ref="B14:H14"/>
    <mergeCell ref="B15:H15"/>
    <mergeCell ref="B16:I16"/>
    <mergeCell ref="B17:H17"/>
    <mergeCell ref="B18:H18"/>
    <mergeCell ref="B19:H19"/>
    <mergeCell ref="B20:H20"/>
    <mergeCell ref="A21:H21"/>
    <mergeCell ref="A22:I22"/>
    <mergeCell ref="A23:H23"/>
    <mergeCell ref="A35:I35"/>
    <mergeCell ref="A37:I51"/>
    <mergeCell ref="A52:I52"/>
    <mergeCell ref="B29:I29"/>
    <mergeCell ref="A30:I30"/>
    <mergeCell ref="A31:I31"/>
    <mergeCell ref="A32:I32"/>
    <mergeCell ref="A33:I33"/>
    <mergeCell ref="A34:I34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7"/>
  <sheetViews>
    <sheetView workbookViewId="0">
      <selection activeCell="B6" sqref="B6:F6"/>
    </sheetView>
  </sheetViews>
  <sheetFormatPr defaultRowHeight="12.75"/>
  <cols>
    <col min="1" max="1" width="9.33203125" style="146"/>
    <col min="2" max="2" width="11.5" style="146" customWidth="1"/>
    <col min="3" max="3" width="10.6640625" style="146" customWidth="1"/>
    <col min="4" max="4" width="79.1640625" style="146" customWidth="1"/>
    <col min="5" max="5" width="7.33203125" style="146" bestFit="1" customWidth="1"/>
    <col min="6" max="7" width="15.33203125" style="146" customWidth="1"/>
    <col min="8" max="8" width="18.1640625" style="146" customWidth="1"/>
    <col min="9" max="9" width="18.33203125" style="146" customWidth="1"/>
    <col min="10" max="257" width="9.33203125" style="146"/>
    <col min="258" max="258" width="76.83203125" style="146" bestFit="1" customWidth="1"/>
    <col min="259" max="259" width="7.33203125" style="146" bestFit="1" customWidth="1"/>
    <col min="260" max="260" width="11.83203125" style="146" bestFit="1" customWidth="1"/>
    <col min="261" max="261" width="11.33203125" style="146" bestFit="1" customWidth="1"/>
    <col min="262" max="262" width="15.1640625" style="146" customWidth="1"/>
    <col min="263" max="263" width="14" style="146" customWidth="1"/>
    <col min="264" max="264" width="19.33203125" style="146" bestFit="1" customWidth="1"/>
    <col min="265" max="513" width="9.33203125" style="146"/>
    <col min="514" max="514" width="76.83203125" style="146" bestFit="1" customWidth="1"/>
    <col min="515" max="515" width="7.33203125" style="146" bestFit="1" customWidth="1"/>
    <col min="516" max="516" width="11.83203125" style="146" bestFit="1" customWidth="1"/>
    <col min="517" max="517" width="11.33203125" style="146" bestFit="1" customWidth="1"/>
    <col min="518" max="518" width="15.1640625" style="146" customWidth="1"/>
    <col min="519" max="519" width="14" style="146" customWidth="1"/>
    <col min="520" max="520" width="19.33203125" style="146" bestFit="1" customWidth="1"/>
    <col min="521" max="769" width="9.33203125" style="146"/>
    <col min="770" max="770" width="76.83203125" style="146" bestFit="1" customWidth="1"/>
    <col min="771" max="771" width="7.33203125" style="146" bestFit="1" customWidth="1"/>
    <col min="772" max="772" width="11.83203125" style="146" bestFit="1" customWidth="1"/>
    <col min="773" max="773" width="11.33203125" style="146" bestFit="1" customWidth="1"/>
    <col min="774" max="774" width="15.1640625" style="146" customWidth="1"/>
    <col min="775" max="775" width="14" style="146" customWidth="1"/>
    <col min="776" max="776" width="19.33203125" style="146" bestFit="1" customWidth="1"/>
    <col min="777" max="1025" width="9.33203125" style="146"/>
    <col min="1026" max="1026" width="76.83203125" style="146" bestFit="1" customWidth="1"/>
    <col min="1027" max="1027" width="7.33203125" style="146" bestFit="1" customWidth="1"/>
    <col min="1028" max="1028" width="11.83203125" style="146" bestFit="1" customWidth="1"/>
    <col min="1029" max="1029" width="11.33203125" style="146" bestFit="1" customWidth="1"/>
    <col min="1030" max="1030" width="15.1640625" style="146" customWidth="1"/>
    <col min="1031" max="1031" width="14" style="146" customWidth="1"/>
    <col min="1032" max="1032" width="19.33203125" style="146" bestFit="1" customWidth="1"/>
    <col min="1033" max="1281" width="9.33203125" style="146"/>
    <col min="1282" max="1282" width="76.83203125" style="146" bestFit="1" customWidth="1"/>
    <col min="1283" max="1283" width="7.33203125" style="146" bestFit="1" customWidth="1"/>
    <col min="1284" max="1284" width="11.83203125" style="146" bestFit="1" customWidth="1"/>
    <col min="1285" max="1285" width="11.33203125" style="146" bestFit="1" customWidth="1"/>
    <col min="1286" max="1286" width="15.1640625" style="146" customWidth="1"/>
    <col min="1287" max="1287" width="14" style="146" customWidth="1"/>
    <col min="1288" max="1288" width="19.33203125" style="146" bestFit="1" customWidth="1"/>
    <col min="1289" max="1537" width="9.33203125" style="146"/>
    <col min="1538" max="1538" width="76.83203125" style="146" bestFit="1" customWidth="1"/>
    <col min="1539" max="1539" width="7.33203125" style="146" bestFit="1" customWidth="1"/>
    <col min="1540" max="1540" width="11.83203125" style="146" bestFit="1" customWidth="1"/>
    <col min="1541" max="1541" width="11.33203125" style="146" bestFit="1" customWidth="1"/>
    <col min="1542" max="1542" width="15.1640625" style="146" customWidth="1"/>
    <col min="1543" max="1543" width="14" style="146" customWidth="1"/>
    <col min="1544" max="1544" width="19.33203125" style="146" bestFit="1" customWidth="1"/>
    <col min="1545" max="1793" width="9.33203125" style="146"/>
    <col min="1794" max="1794" width="76.83203125" style="146" bestFit="1" customWidth="1"/>
    <col min="1795" max="1795" width="7.33203125" style="146" bestFit="1" customWidth="1"/>
    <col min="1796" max="1796" width="11.83203125" style="146" bestFit="1" customWidth="1"/>
    <col min="1797" max="1797" width="11.33203125" style="146" bestFit="1" customWidth="1"/>
    <col min="1798" max="1798" width="15.1640625" style="146" customWidth="1"/>
    <col min="1799" max="1799" width="14" style="146" customWidth="1"/>
    <col min="1800" max="1800" width="19.33203125" style="146" bestFit="1" customWidth="1"/>
    <col min="1801" max="2049" width="9.33203125" style="146"/>
    <col min="2050" max="2050" width="76.83203125" style="146" bestFit="1" customWidth="1"/>
    <col min="2051" max="2051" width="7.33203125" style="146" bestFit="1" customWidth="1"/>
    <col min="2052" max="2052" width="11.83203125" style="146" bestFit="1" customWidth="1"/>
    <col min="2053" max="2053" width="11.33203125" style="146" bestFit="1" customWidth="1"/>
    <col min="2054" max="2054" width="15.1640625" style="146" customWidth="1"/>
    <col min="2055" max="2055" width="14" style="146" customWidth="1"/>
    <col min="2056" max="2056" width="19.33203125" style="146" bestFit="1" customWidth="1"/>
    <col min="2057" max="2305" width="9.33203125" style="146"/>
    <col min="2306" max="2306" width="76.83203125" style="146" bestFit="1" customWidth="1"/>
    <col min="2307" max="2307" width="7.33203125" style="146" bestFit="1" customWidth="1"/>
    <col min="2308" max="2308" width="11.83203125" style="146" bestFit="1" customWidth="1"/>
    <col min="2309" max="2309" width="11.33203125" style="146" bestFit="1" customWidth="1"/>
    <col min="2310" max="2310" width="15.1640625" style="146" customWidth="1"/>
    <col min="2311" max="2311" width="14" style="146" customWidth="1"/>
    <col min="2312" max="2312" width="19.33203125" style="146" bestFit="1" customWidth="1"/>
    <col min="2313" max="2561" width="9.33203125" style="146"/>
    <col min="2562" max="2562" width="76.83203125" style="146" bestFit="1" customWidth="1"/>
    <col min="2563" max="2563" width="7.33203125" style="146" bestFit="1" customWidth="1"/>
    <col min="2564" max="2564" width="11.83203125" style="146" bestFit="1" customWidth="1"/>
    <col min="2565" max="2565" width="11.33203125" style="146" bestFit="1" customWidth="1"/>
    <col min="2566" max="2566" width="15.1640625" style="146" customWidth="1"/>
    <col min="2567" max="2567" width="14" style="146" customWidth="1"/>
    <col min="2568" max="2568" width="19.33203125" style="146" bestFit="1" customWidth="1"/>
    <col min="2569" max="2817" width="9.33203125" style="146"/>
    <col min="2818" max="2818" width="76.83203125" style="146" bestFit="1" customWidth="1"/>
    <col min="2819" max="2819" width="7.33203125" style="146" bestFit="1" customWidth="1"/>
    <col min="2820" max="2820" width="11.83203125" style="146" bestFit="1" customWidth="1"/>
    <col min="2821" max="2821" width="11.33203125" style="146" bestFit="1" customWidth="1"/>
    <col min="2822" max="2822" width="15.1640625" style="146" customWidth="1"/>
    <col min="2823" max="2823" width="14" style="146" customWidth="1"/>
    <col min="2824" max="2824" width="19.33203125" style="146" bestFit="1" customWidth="1"/>
    <col min="2825" max="3073" width="9.33203125" style="146"/>
    <col min="3074" max="3074" width="76.83203125" style="146" bestFit="1" customWidth="1"/>
    <col min="3075" max="3075" width="7.33203125" style="146" bestFit="1" customWidth="1"/>
    <col min="3076" max="3076" width="11.83203125" style="146" bestFit="1" customWidth="1"/>
    <col min="3077" max="3077" width="11.33203125" style="146" bestFit="1" customWidth="1"/>
    <col min="3078" max="3078" width="15.1640625" style="146" customWidth="1"/>
    <col min="3079" max="3079" width="14" style="146" customWidth="1"/>
    <col min="3080" max="3080" width="19.33203125" style="146" bestFit="1" customWidth="1"/>
    <col min="3081" max="3329" width="9.33203125" style="146"/>
    <col min="3330" max="3330" width="76.83203125" style="146" bestFit="1" customWidth="1"/>
    <col min="3331" max="3331" width="7.33203125" style="146" bestFit="1" customWidth="1"/>
    <col min="3332" max="3332" width="11.83203125" style="146" bestFit="1" customWidth="1"/>
    <col min="3333" max="3333" width="11.33203125" style="146" bestFit="1" customWidth="1"/>
    <col min="3334" max="3334" width="15.1640625" style="146" customWidth="1"/>
    <col min="3335" max="3335" width="14" style="146" customWidth="1"/>
    <col min="3336" max="3336" width="19.33203125" style="146" bestFit="1" customWidth="1"/>
    <col min="3337" max="3585" width="9.33203125" style="146"/>
    <col min="3586" max="3586" width="76.83203125" style="146" bestFit="1" customWidth="1"/>
    <col min="3587" max="3587" width="7.33203125" style="146" bestFit="1" customWidth="1"/>
    <col min="3588" max="3588" width="11.83203125" style="146" bestFit="1" customWidth="1"/>
    <col min="3589" max="3589" width="11.33203125" style="146" bestFit="1" customWidth="1"/>
    <col min="3590" max="3590" width="15.1640625" style="146" customWidth="1"/>
    <col min="3591" max="3591" width="14" style="146" customWidth="1"/>
    <col min="3592" max="3592" width="19.33203125" style="146" bestFit="1" customWidth="1"/>
    <col min="3593" max="3841" width="9.33203125" style="146"/>
    <col min="3842" max="3842" width="76.83203125" style="146" bestFit="1" customWidth="1"/>
    <col min="3843" max="3843" width="7.33203125" style="146" bestFit="1" customWidth="1"/>
    <col min="3844" max="3844" width="11.83203125" style="146" bestFit="1" customWidth="1"/>
    <col min="3845" max="3845" width="11.33203125" style="146" bestFit="1" customWidth="1"/>
    <col min="3846" max="3846" width="15.1640625" style="146" customWidth="1"/>
    <col min="3847" max="3847" width="14" style="146" customWidth="1"/>
    <col min="3848" max="3848" width="19.33203125" style="146" bestFit="1" customWidth="1"/>
    <col min="3849" max="4097" width="9.33203125" style="146"/>
    <col min="4098" max="4098" width="76.83203125" style="146" bestFit="1" customWidth="1"/>
    <col min="4099" max="4099" width="7.33203125" style="146" bestFit="1" customWidth="1"/>
    <col min="4100" max="4100" width="11.83203125" style="146" bestFit="1" customWidth="1"/>
    <col min="4101" max="4101" width="11.33203125" style="146" bestFit="1" customWidth="1"/>
    <col min="4102" max="4102" width="15.1640625" style="146" customWidth="1"/>
    <col min="4103" max="4103" width="14" style="146" customWidth="1"/>
    <col min="4104" max="4104" width="19.33203125" style="146" bestFit="1" customWidth="1"/>
    <col min="4105" max="4353" width="9.33203125" style="146"/>
    <col min="4354" max="4354" width="76.83203125" style="146" bestFit="1" customWidth="1"/>
    <col min="4355" max="4355" width="7.33203125" style="146" bestFit="1" customWidth="1"/>
    <col min="4356" max="4356" width="11.83203125" style="146" bestFit="1" customWidth="1"/>
    <col min="4357" max="4357" width="11.33203125" style="146" bestFit="1" customWidth="1"/>
    <col min="4358" max="4358" width="15.1640625" style="146" customWidth="1"/>
    <col min="4359" max="4359" width="14" style="146" customWidth="1"/>
    <col min="4360" max="4360" width="19.33203125" style="146" bestFit="1" customWidth="1"/>
    <col min="4361" max="4609" width="9.33203125" style="146"/>
    <col min="4610" max="4610" width="76.83203125" style="146" bestFit="1" customWidth="1"/>
    <col min="4611" max="4611" width="7.33203125" style="146" bestFit="1" customWidth="1"/>
    <col min="4612" max="4612" width="11.83203125" style="146" bestFit="1" customWidth="1"/>
    <col min="4613" max="4613" width="11.33203125" style="146" bestFit="1" customWidth="1"/>
    <col min="4614" max="4614" width="15.1640625" style="146" customWidth="1"/>
    <col min="4615" max="4615" width="14" style="146" customWidth="1"/>
    <col min="4616" max="4616" width="19.33203125" style="146" bestFit="1" customWidth="1"/>
    <col min="4617" max="4865" width="9.33203125" style="146"/>
    <col min="4866" max="4866" width="76.83203125" style="146" bestFit="1" customWidth="1"/>
    <col min="4867" max="4867" width="7.33203125" style="146" bestFit="1" customWidth="1"/>
    <col min="4868" max="4868" width="11.83203125" style="146" bestFit="1" customWidth="1"/>
    <col min="4869" max="4869" width="11.33203125" style="146" bestFit="1" customWidth="1"/>
    <col min="4870" max="4870" width="15.1640625" style="146" customWidth="1"/>
    <col min="4871" max="4871" width="14" style="146" customWidth="1"/>
    <col min="4872" max="4872" width="19.33203125" style="146" bestFit="1" customWidth="1"/>
    <col min="4873" max="5121" width="9.33203125" style="146"/>
    <col min="5122" max="5122" width="76.83203125" style="146" bestFit="1" customWidth="1"/>
    <col min="5123" max="5123" width="7.33203125" style="146" bestFit="1" customWidth="1"/>
    <col min="5124" max="5124" width="11.83203125" style="146" bestFit="1" customWidth="1"/>
    <col min="5125" max="5125" width="11.33203125" style="146" bestFit="1" customWidth="1"/>
    <col min="5126" max="5126" width="15.1640625" style="146" customWidth="1"/>
    <col min="5127" max="5127" width="14" style="146" customWidth="1"/>
    <col min="5128" max="5128" width="19.33203125" style="146" bestFit="1" customWidth="1"/>
    <col min="5129" max="5377" width="9.33203125" style="146"/>
    <col min="5378" max="5378" width="76.83203125" style="146" bestFit="1" customWidth="1"/>
    <col min="5379" max="5379" width="7.33203125" style="146" bestFit="1" customWidth="1"/>
    <col min="5380" max="5380" width="11.83203125" style="146" bestFit="1" customWidth="1"/>
    <col min="5381" max="5381" width="11.33203125" style="146" bestFit="1" customWidth="1"/>
    <col min="5382" max="5382" width="15.1640625" style="146" customWidth="1"/>
    <col min="5383" max="5383" width="14" style="146" customWidth="1"/>
    <col min="5384" max="5384" width="19.33203125" style="146" bestFit="1" customWidth="1"/>
    <col min="5385" max="5633" width="9.33203125" style="146"/>
    <col min="5634" max="5634" width="76.83203125" style="146" bestFit="1" customWidth="1"/>
    <col min="5635" max="5635" width="7.33203125" style="146" bestFit="1" customWidth="1"/>
    <col min="5636" max="5636" width="11.83203125" style="146" bestFit="1" customWidth="1"/>
    <col min="5637" max="5637" width="11.33203125" style="146" bestFit="1" customWidth="1"/>
    <col min="5638" max="5638" width="15.1640625" style="146" customWidth="1"/>
    <col min="5639" max="5639" width="14" style="146" customWidth="1"/>
    <col min="5640" max="5640" width="19.33203125" style="146" bestFit="1" customWidth="1"/>
    <col min="5641" max="5889" width="9.33203125" style="146"/>
    <col min="5890" max="5890" width="76.83203125" style="146" bestFit="1" customWidth="1"/>
    <col min="5891" max="5891" width="7.33203125" style="146" bestFit="1" customWidth="1"/>
    <col min="5892" max="5892" width="11.83203125" style="146" bestFit="1" customWidth="1"/>
    <col min="5893" max="5893" width="11.33203125" style="146" bestFit="1" customWidth="1"/>
    <col min="5894" max="5894" width="15.1640625" style="146" customWidth="1"/>
    <col min="5895" max="5895" width="14" style="146" customWidth="1"/>
    <col min="5896" max="5896" width="19.33203125" style="146" bestFit="1" customWidth="1"/>
    <col min="5897" max="6145" width="9.33203125" style="146"/>
    <col min="6146" max="6146" width="76.83203125" style="146" bestFit="1" customWidth="1"/>
    <col min="6147" max="6147" width="7.33203125" style="146" bestFit="1" customWidth="1"/>
    <col min="6148" max="6148" width="11.83203125" style="146" bestFit="1" customWidth="1"/>
    <col min="6149" max="6149" width="11.33203125" style="146" bestFit="1" customWidth="1"/>
    <col min="6150" max="6150" width="15.1640625" style="146" customWidth="1"/>
    <col min="6151" max="6151" width="14" style="146" customWidth="1"/>
    <col min="6152" max="6152" width="19.33203125" style="146" bestFit="1" customWidth="1"/>
    <col min="6153" max="6401" width="9.33203125" style="146"/>
    <col min="6402" max="6402" width="76.83203125" style="146" bestFit="1" customWidth="1"/>
    <col min="6403" max="6403" width="7.33203125" style="146" bestFit="1" customWidth="1"/>
    <col min="6404" max="6404" width="11.83203125" style="146" bestFit="1" customWidth="1"/>
    <col min="6405" max="6405" width="11.33203125" style="146" bestFit="1" customWidth="1"/>
    <col min="6406" max="6406" width="15.1640625" style="146" customWidth="1"/>
    <col min="6407" max="6407" width="14" style="146" customWidth="1"/>
    <col min="6408" max="6408" width="19.33203125" style="146" bestFit="1" customWidth="1"/>
    <col min="6409" max="6657" width="9.33203125" style="146"/>
    <col min="6658" max="6658" width="76.83203125" style="146" bestFit="1" customWidth="1"/>
    <col min="6659" max="6659" width="7.33203125" style="146" bestFit="1" customWidth="1"/>
    <col min="6660" max="6660" width="11.83203125" style="146" bestFit="1" customWidth="1"/>
    <col min="6661" max="6661" width="11.33203125" style="146" bestFit="1" customWidth="1"/>
    <col min="6662" max="6662" width="15.1640625" style="146" customWidth="1"/>
    <col min="6663" max="6663" width="14" style="146" customWidth="1"/>
    <col min="6664" max="6664" width="19.33203125" style="146" bestFit="1" customWidth="1"/>
    <col min="6665" max="6913" width="9.33203125" style="146"/>
    <col min="6914" max="6914" width="76.83203125" style="146" bestFit="1" customWidth="1"/>
    <col min="6915" max="6915" width="7.33203125" style="146" bestFit="1" customWidth="1"/>
    <col min="6916" max="6916" width="11.83203125" style="146" bestFit="1" customWidth="1"/>
    <col min="6917" max="6917" width="11.33203125" style="146" bestFit="1" customWidth="1"/>
    <col min="6918" max="6918" width="15.1640625" style="146" customWidth="1"/>
    <col min="6919" max="6919" width="14" style="146" customWidth="1"/>
    <col min="6920" max="6920" width="19.33203125" style="146" bestFit="1" customWidth="1"/>
    <col min="6921" max="7169" width="9.33203125" style="146"/>
    <col min="7170" max="7170" width="76.83203125" style="146" bestFit="1" customWidth="1"/>
    <col min="7171" max="7171" width="7.33203125" style="146" bestFit="1" customWidth="1"/>
    <col min="7172" max="7172" width="11.83203125" style="146" bestFit="1" customWidth="1"/>
    <col min="7173" max="7173" width="11.33203125" style="146" bestFit="1" customWidth="1"/>
    <col min="7174" max="7174" width="15.1640625" style="146" customWidth="1"/>
    <col min="7175" max="7175" width="14" style="146" customWidth="1"/>
    <col min="7176" max="7176" width="19.33203125" style="146" bestFit="1" customWidth="1"/>
    <col min="7177" max="7425" width="9.33203125" style="146"/>
    <col min="7426" max="7426" width="76.83203125" style="146" bestFit="1" customWidth="1"/>
    <col min="7427" max="7427" width="7.33203125" style="146" bestFit="1" customWidth="1"/>
    <col min="7428" max="7428" width="11.83203125" style="146" bestFit="1" customWidth="1"/>
    <col min="7429" max="7429" width="11.33203125" style="146" bestFit="1" customWidth="1"/>
    <col min="7430" max="7430" width="15.1640625" style="146" customWidth="1"/>
    <col min="7431" max="7431" width="14" style="146" customWidth="1"/>
    <col min="7432" max="7432" width="19.33203125" style="146" bestFit="1" customWidth="1"/>
    <col min="7433" max="7681" width="9.33203125" style="146"/>
    <col min="7682" max="7682" width="76.83203125" style="146" bestFit="1" customWidth="1"/>
    <col min="7683" max="7683" width="7.33203125" style="146" bestFit="1" customWidth="1"/>
    <col min="7684" max="7684" width="11.83203125" style="146" bestFit="1" customWidth="1"/>
    <col min="7685" max="7685" width="11.33203125" style="146" bestFit="1" customWidth="1"/>
    <col min="7686" max="7686" width="15.1640625" style="146" customWidth="1"/>
    <col min="7687" max="7687" width="14" style="146" customWidth="1"/>
    <col min="7688" max="7688" width="19.33203125" style="146" bestFit="1" customWidth="1"/>
    <col min="7689" max="7937" width="9.33203125" style="146"/>
    <col min="7938" max="7938" width="76.83203125" style="146" bestFit="1" customWidth="1"/>
    <col min="7939" max="7939" width="7.33203125" style="146" bestFit="1" customWidth="1"/>
    <col min="7940" max="7940" width="11.83203125" style="146" bestFit="1" customWidth="1"/>
    <col min="7941" max="7941" width="11.33203125" style="146" bestFit="1" customWidth="1"/>
    <col min="7942" max="7942" width="15.1640625" style="146" customWidth="1"/>
    <col min="7943" max="7943" width="14" style="146" customWidth="1"/>
    <col min="7944" max="7944" width="19.33203125" style="146" bestFit="1" customWidth="1"/>
    <col min="7945" max="8193" width="9.33203125" style="146"/>
    <col min="8194" max="8194" width="76.83203125" style="146" bestFit="1" customWidth="1"/>
    <col min="8195" max="8195" width="7.33203125" style="146" bestFit="1" customWidth="1"/>
    <col min="8196" max="8196" width="11.83203125" style="146" bestFit="1" customWidth="1"/>
    <col min="8197" max="8197" width="11.33203125" style="146" bestFit="1" customWidth="1"/>
    <col min="8198" max="8198" width="15.1640625" style="146" customWidth="1"/>
    <col min="8199" max="8199" width="14" style="146" customWidth="1"/>
    <col min="8200" max="8200" width="19.33203125" style="146" bestFit="1" customWidth="1"/>
    <col min="8201" max="8449" width="9.33203125" style="146"/>
    <col min="8450" max="8450" width="76.83203125" style="146" bestFit="1" customWidth="1"/>
    <col min="8451" max="8451" width="7.33203125" style="146" bestFit="1" customWidth="1"/>
    <col min="8452" max="8452" width="11.83203125" style="146" bestFit="1" customWidth="1"/>
    <col min="8453" max="8453" width="11.33203125" style="146" bestFit="1" customWidth="1"/>
    <col min="8454" max="8454" width="15.1640625" style="146" customWidth="1"/>
    <col min="8455" max="8455" width="14" style="146" customWidth="1"/>
    <col min="8456" max="8456" width="19.33203125" style="146" bestFit="1" customWidth="1"/>
    <col min="8457" max="8705" width="9.33203125" style="146"/>
    <col min="8706" max="8706" width="76.83203125" style="146" bestFit="1" customWidth="1"/>
    <col min="8707" max="8707" width="7.33203125" style="146" bestFit="1" customWidth="1"/>
    <col min="8708" max="8708" width="11.83203125" style="146" bestFit="1" customWidth="1"/>
    <col min="8709" max="8709" width="11.33203125" style="146" bestFit="1" customWidth="1"/>
    <col min="8710" max="8710" width="15.1640625" style="146" customWidth="1"/>
    <col min="8711" max="8711" width="14" style="146" customWidth="1"/>
    <col min="8712" max="8712" width="19.33203125" style="146" bestFit="1" customWidth="1"/>
    <col min="8713" max="8961" width="9.33203125" style="146"/>
    <col min="8962" max="8962" width="76.83203125" style="146" bestFit="1" customWidth="1"/>
    <col min="8963" max="8963" width="7.33203125" style="146" bestFit="1" customWidth="1"/>
    <col min="8964" max="8964" width="11.83203125" style="146" bestFit="1" customWidth="1"/>
    <col min="8965" max="8965" width="11.33203125" style="146" bestFit="1" customWidth="1"/>
    <col min="8966" max="8966" width="15.1640625" style="146" customWidth="1"/>
    <col min="8967" max="8967" width="14" style="146" customWidth="1"/>
    <col min="8968" max="8968" width="19.33203125" style="146" bestFit="1" customWidth="1"/>
    <col min="8969" max="9217" width="9.33203125" style="146"/>
    <col min="9218" max="9218" width="76.83203125" style="146" bestFit="1" customWidth="1"/>
    <col min="9219" max="9219" width="7.33203125" style="146" bestFit="1" customWidth="1"/>
    <col min="9220" max="9220" width="11.83203125" style="146" bestFit="1" customWidth="1"/>
    <col min="9221" max="9221" width="11.33203125" style="146" bestFit="1" customWidth="1"/>
    <col min="9222" max="9222" width="15.1640625" style="146" customWidth="1"/>
    <col min="9223" max="9223" width="14" style="146" customWidth="1"/>
    <col min="9224" max="9224" width="19.33203125" style="146" bestFit="1" customWidth="1"/>
    <col min="9225" max="9473" width="9.33203125" style="146"/>
    <col min="9474" max="9474" width="76.83203125" style="146" bestFit="1" customWidth="1"/>
    <col min="9475" max="9475" width="7.33203125" style="146" bestFit="1" customWidth="1"/>
    <col min="9476" max="9476" width="11.83203125" style="146" bestFit="1" customWidth="1"/>
    <col min="9477" max="9477" width="11.33203125" style="146" bestFit="1" customWidth="1"/>
    <col min="9478" max="9478" width="15.1640625" style="146" customWidth="1"/>
    <col min="9479" max="9479" width="14" style="146" customWidth="1"/>
    <col min="9480" max="9480" width="19.33203125" style="146" bestFit="1" customWidth="1"/>
    <col min="9481" max="9729" width="9.33203125" style="146"/>
    <col min="9730" max="9730" width="76.83203125" style="146" bestFit="1" customWidth="1"/>
    <col min="9731" max="9731" width="7.33203125" style="146" bestFit="1" customWidth="1"/>
    <col min="9732" max="9732" width="11.83203125" style="146" bestFit="1" customWidth="1"/>
    <col min="9733" max="9733" width="11.33203125" style="146" bestFit="1" customWidth="1"/>
    <col min="9734" max="9734" width="15.1640625" style="146" customWidth="1"/>
    <col min="9735" max="9735" width="14" style="146" customWidth="1"/>
    <col min="9736" max="9736" width="19.33203125" style="146" bestFit="1" customWidth="1"/>
    <col min="9737" max="9985" width="9.33203125" style="146"/>
    <col min="9986" max="9986" width="76.83203125" style="146" bestFit="1" customWidth="1"/>
    <col min="9987" max="9987" width="7.33203125" style="146" bestFit="1" customWidth="1"/>
    <col min="9988" max="9988" width="11.83203125" style="146" bestFit="1" customWidth="1"/>
    <col min="9989" max="9989" width="11.33203125" style="146" bestFit="1" customWidth="1"/>
    <col min="9990" max="9990" width="15.1640625" style="146" customWidth="1"/>
    <col min="9991" max="9991" width="14" style="146" customWidth="1"/>
    <col min="9992" max="9992" width="19.33203125" style="146" bestFit="1" customWidth="1"/>
    <col min="9993" max="10241" width="9.33203125" style="146"/>
    <col min="10242" max="10242" width="76.83203125" style="146" bestFit="1" customWidth="1"/>
    <col min="10243" max="10243" width="7.33203125" style="146" bestFit="1" customWidth="1"/>
    <col min="10244" max="10244" width="11.83203125" style="146" bestFit="1" customWidth="1"/>
    <col min="10245" max="10245" width="11.33203125" style="146" bestFit="1" customWidth="1"/>
    <col min="10246" max="10246" width="15.1640625" style="146" customWidth="1"/>
    <col min="10247" max="10247" width="14" style="146" customWidth="1"/>
    <col min="10248" max="10248" width="19.33203125" style="146" bestFit="1" customWidth="1"/>
    <col min="10249" max="10497" width="9.33203125" style="146"/>
    <col min="10498" max="10498" width="76.83203125" style="146" bestFit="1" customWidth="1"/>
    <col min="10499" max="10499" width="7.33203125" style="146" bestFit="1" customWidth="1"/>
    <col min="10500" max="10500" width="11.83203125" style="146" bestFit="1" customWidth="1"/>
    <col min="10501" max="10501" width="11.33203125" style="146" bestFit="1" customWidth="1"/>
    <col min="10502" max="10502" width="15.1640625" style="146" customWidth="1"/>
    <col min="10503" max="10503" width="14" style="146" customWidth="1"/>
    <col min="10504" max="10504" width="19.33203125" style="146" bestFit="1" customWidth="1"/>
    <col min="10505" max="10753" width="9.33203125" style="146"/>
    <col min="10754" max="10754" width="76.83203125" style="146" bestFit="1" customWidth="1"/>
    <col min="10755" max="10755" width="7.33203125" style="146" bestFit="1" customWidth="1"/>
    <col min="10756" max="10756" width="11.83203125" style="146" bestFit="1" customWidth="1"/>
    <col min="10757" max="10757" width="11.33203125" style="146" bestFit="1" customWidth="1"/>
    <col min="10758" max="10758" width="15.1640625" style="146" customWidth="1"/>
    <col min="10759" max="10759" width="14" style="146" customWidth="1"/>
    <col min="10760" max="10760" width="19.33203125" style="146" bestFit="1" customWidth="1"/>
    <col min="10761" max="11009" width="9.33203125" style="146"/>
    <col min="11010" max="11010" width="76.83203125" style="146" bestFit="1" customWidth="1"/>
    <col min="11011" max="11011" width="7.33203125" style="146" bestFit="1" customWidth="1"/>
    <col min="11012" max="11012" width="11.83203125" style="146" bestFit="1" customWidth="1"/>
    <col min="11013" max="11013" width="11.33203125" style="146" bestFit="1" customWidth="1"/>
    <col min="11014" max="11014" width="15.1640625" style="146" customWidth="1"/>
    <col min="11015" max="11015" width="14" style="146" customWidth="1"/>
    <col min="11016" max="11016" width="19.33203125" style="146" bestFit="1" customWidth="1"/>
    <col min="11017" max="11265" width="9.33203125" style="146"/>
    <col min="11266" max="11266" width="76.83203125" style="146" bestFit="1" customWidth="1"/>
    <col min="11267" max="11267" width="7.33203125" style="146" bestFit="1" customWidth="1"/>
    <col min="11268" max="11268" width="11.83203125" style="146" bestFit="1" customWidth="1"/>
    <col min="11269" max="11269" width="11.33203125" style="146" bestFit="1" customWidth="1"/>
    <col min="11270" max="11270" width="15.1640625" style="146" customWidth="1"/>
    <col min="11271" max="11271" width="14" style="146" customWidth="1"/>
    <col min="11272" max="11272" width="19.33203125" style="146" bestFit="1" customWidth="1"/>
    <col min="11273" max="11521" width="9.33203125" style="146"/>
    <col min="11522" max="11522" width="76.83203125" style="146" bestFit="1" customWidth="1"/>
    <col min="11523" max="11523" width="7.33203125" style="146" bestFit="1" customWidth="1"/>
    <col min="11524" max="11524" width="11.83203125" style="146" bestFit="1" customWidth="1"/>
    <col min="11525" max="11525" width="11.33203125" style="146" bestFit="1" customWidth="1"/>
    <col min="11526" max="11526" width="15.1640625" style="146" customWidth="1"/>
    <col min="11527" max="11527" width="14" style="146" customWidth="1"/>
    <col min="11528" max="11528" width="19.33203125" style="146" bestFit="1" customWidth="1"/>
    <col min="11529" max="11777" width="9.33203125" style="146"/>
    <col min="11778" max="11778" width="76.83203125" style="146" bestFit="1" customWidth="1"/>
    <col min="11779" max="11779" width="7.33203125" style="146" bestFit="1" customWidth="1"/>
    <col min="11780" max="11780" width="11.83203125" style="146" bestFit="1" customWidth="1"/>
    <col min="11781" max="11781" width="11.33203125" style="146" bestFit="1" customWidth="1"/>
    <col min="11782" max="11782" width="15.1640625" style="146" customWidth="1"/>
    <col min="11783" max="11783" width="14" style="146" customWidth="1"/>
    <col min="11784" max="11784" width="19.33203125" style="146" bestFit="1" customWidth="1"/>
    <col min="11785" max="12033" width="9.33203125" style="146"/>
    <col min="12034" max="12034" width="76.83203125" style="146" bestFit="1" customWidth="1"/>
    <col min="12035" max="12035" width="7.33203125" style="146" bestFit="1" customWidth="1"/>
    <col min="12036" max="12036" width="11.83203125" style="146" bestFit="1" customWidth="1"/>
    <col min="12037" max="12037" width="11.33203125" style="146" bestFit="1" customWidth="1"/>
    <col min="12038" max="12038" width="15.1640625" style="146" customWidth="1"/>
    <col min="12039" max="12039" width="14" style="146" customWidth="1"/>
    <col min="12040" max="12040" width="19.33203125" style="146" bestFit="1" customWidth="1"/>
    <col min="12041" max="12289" width="9.33203125" style="146"/>
    <col min="12290" max="12290" width="76.83203125" style="146" bestFit="1" customWidth="1"/>
    <col min="12291" max="12291" width="7.33203125" style="146" bestFit="1" customWidth="1"/>
    <col min="12292" max="12292" width="11.83203125" style="146" bestFit="1" customWidth="1"/>
    <col min="12293" max="12293" width="11.33203125" style="146" bestFit="1" customWidth="1"/>
    <col min="12294" max="12294" width="15.1640625" style="146" customWidth="1"/>
    <col min="12295" max="12295" width="14" style="146" customWidth="1"/>
    <col min="12296" max="12296" width="19.33203125" style="146" bestFit="1" customWidth="1"/>
    <col min="12297" max="12545" width="9.33203125" style="146"/>
    <col min="12546" max="12546" width="76.83203125" style="146" bestFit="1" customWidth="1"/>
    <col min="12547" max="12547" width="7.33203125" style="146" bestFit="1" customWidth="1"/>
    <col min="12548" max="12548" width="11.83203125" style="146" bestFit="1" customWidth="1"/>
    <col min="12549" max="12549" width="11.33203125" style="146" bestFit="1" customWidth="1"/>
    <col min="12550" max="12550" width="15.1640625" style="146" customWidth="1"/>
    <col min="12551" max="12551" width="14" style="146" customWidth="1"/>
    <col min="12552" max="12552" width="19.33203125" style="146" bestFit="1" customWidth="1"/>
    <col min="12553" max="12801" width="9.33203125" style="146"/>
    <col min="12802" max="12802" width="76.83203125" style="146" bestFit="1" customWidth="1"/>
    <col min="12803" max="12803" width="7.33203125" style="146" bestFit="1" customWidth="1"/>
    <col min="12804" max="12804" width="11.83203125" style="146" bestFit="1" customWidth="1"/>
    <col min="12805" max="12805" width="11.33203125" style="146" bestFit="1" customWidth="1"/>
    <col min="12806" max="12806" width="15.1640625" style="146" customWidth="1"/>
    <col min="12807" max="12807" width="14" style="146" customWidth="1"/>
    <col min="12808" max="12808" width="19.33203125" style="146" bestFit="1" customWidth="1"/>
    <col min="12809" max="13057" width="9.33203125" style="146"/>
    <col min="13058" max="13058" width="76.83203125" style="146" bestFit="1" customWidth="1"/>
    <col min="13059" max="13059" width="7.33203125" style="146" bestFit="1" customWidth="1"/>
    <col min="13060" max="13060" width="11.83203125" style="146" bestFit="1" customWidth="1"/>
    <col min="13061" max="13061" width="11.33203125" style="146" bestFit="1" customWidth="1"/>
    <col min="13062" max="13062" width="15.1640625" style="146" customWidth="1"/>
    <col min="13063" max="13063" width="14" style="146" customWidth="1"/>
    <col min="13064" max="13064" width="19.33203125" style="146" bestFit="1" customWidth="1"/>
    <col min="13065" max="13313" width="9.33203125" style="146"/>
    <col min="13314" max="13314" width="76.83203125" style="146" bestFit="1" customWidth="1"/>
    <col min="13315" max="13315" width="7.33203125" style="146" bestFit="1" customWidth="1"/>
    <col min="13316" max="13316" width="11.83203125" style="146" bestFit="1" customWidth="1"/>
    <col min="13317" max="13317" width="11.33203125" style="146" bestFit="1" customWidth="1"/>
    <col min="13318" max="13318" width="15.1640625" style="146" customWidth="1"/>
    <col min="13319" max="13319" width="14" style="146" customWidth="1"/>
    <col min="13320" max="13320" width="19.33203125" style="146" bestFit="1" customWidth="1"/>
    <col min="13321" max="13569" width="9.33203125" style="146"/>
    <col min="13570" max="13570" width="76.83203125" style="146" bestFit="1" customWidth="1"/>
    <col min="13571" max="13571" width="7.33203125" style="146" bestFit="1" customWidth="1"/>
    <col min="13572" max="13572" width="11.83203125" style="146" bestFit="1" customWidth="1"/>
    <col min="13573" max="13573" width="11.33203125" style="146" bestFit="1" customWidth="1"/>
    <col min="13574" max="13574" width="15.1640625" style="146" customWidth="1"/>
    <col min="13575" max="13575" width="14" style="146" customWidth="1"/>
    <col min="13576" max="13576" width="19.33203125" style="146" bestFit="1" customWidth="1"/>
    <col min="13577" max="13825" width="9.33203125" style="146"/>
    <col min="13826" max="13826" width="76.83203125" style="146" bestFit="1" customWidth="1"/>
    <col min="13827" max="13827" width="7.33203125" style="146" bestFit="1" customWidth="1"/>
    <col min="13828" max="13828" width="11.83203125" style="146" bestFit="1" customWidth="1"/>
    <col min="13829" max="13829" width="11.33203125" style="146" bestFit="1" customWidth="1"/>
    <col min="13830" max="13830" width="15.1640625" style="146" customWidth="1"/>
    <col min="13831" max="13831" width="14" style="146" customWidth="1"/>
    <col min="13832" max="13832" width="19.33203125" style="146" bestFit="1" customWidth="1"/>
    <col min="13833" max="14081" width="9.33203125" style="146"/>
    <col min="14082" max="14082" width="76.83203125" style="146" bestFit="1" customWidth="1"/>
    <col min="14083" max="14083" width="7.33203125" style="146" bestFit="1" customWidth="1"/>
    <col min="14084" max="14084" width="11.83203125" style="146" bestFit="1" customWidth="1"/>
    <col min="14085" max="14085" width="11.33203125" style="146" bestFit="1" customWidth="1"/>
    <col min="14086" max="14086" width="15.1640625" style="146" customWidth="1"/>
    <col min="14087" max="14087" width="14" style="146" customWidth="1"/>
    <col min="14088" max="14088" width="19.33203125" style="146" bestFit="1" customWidth="1"/>
    <col min="14089" max="14337" width="9.33203125" style="146"/>
    <col min="14338" max="14338" width="76.83203125" style="146" bestFit="1" customWidth="1"/>
    <col min="14339" max="14339" width="7.33203125" style="146" bestFit="1" customWidth="1"/>
    <col min="14340" max="14340" width="11.83203125" style="146" bestFit="1" customWidth="1"/>
    <col min="14341" max="14341" width="11.33203125" style="146" bestFit="1" customWidth="1"/>
    <col min="14342" max="14342" width="15.1640625" style="146" customWidth="1"/>
    <col min="14343" max="14343" width="14" style="146" customWidth="1"/>
    <col min="14344" max="14344" width="19.33203125" style="146" bestFit="1" customWidth="1"/>
    <col min="14345" max="14593" width="9.33203125" style="146"/>
    <col min="14594" max="14594" width="76.83203125" style="146" bestFit="1" customWidth="1"/>
    <col min="14595" max="14595" width="7.33203125" style="146" bestFit="1" customWidth="1"/>
    <col min="14596" max="14596" width="11.83203125" style="146" bestFit="1" customWidth="1"/>
    <col min="14597" max="14597" width="11.33203125" style="146" bestFit="1" customWidth="1"/>
    <col min="14598" max="14598" width="15.1640625" style="146" customWidth="1"/>
    <col min="14599" max="14599" width="14" style="146" customWidth="1"/>
    <col min="14600" max="14600" width="19.33203125" style="146" bestFit="1" customWidth="1"/>
    <col min="14601" max="14849" width="9.33203125" style="146"/>
    <col min="14850" max="14850" width="76.83203125" style="146" bestFit="1" customWidth="1"/>
    <col min="14851" max="14851" width="7.33203125" style="146" bestFit="1" customWidth="1"/>
    <col min="14852" max="14852" width="11.83203125" style="146" bestFit="1" customWidth="1"/>
    <col min="14853" max="14853" width="11.33203125" style="146" bestFit="1" customWidth="1"/>
    <col min="14854" max="14854" width="15.1640625" style="146" customWidth="1"/>
    <col min="14855" max="14855" width="14" style="146" customWidth="1"/>
    <col min="14856" max="14856" width="19.33203125" style="146" bestFit="1" customWidth="1"/>
    <col min="14857" max="15105" width="9.33203125" style="146"/>
    <col min="15106" max="15106" width="76.83203125" style="146" bestFit="1" customWidth="1"/>
    <col min="15107" max="15107" width="7.33203125" style="146" bestFit="1" customWidth="1"/>
    <col min="15108" max="15108" width="11.83203125" style="146" bestFit="1" customWidth="1"/>
    <col min="15109" max="15109" width="11.33203125" style="146" bestFit="1" customWidth="1"/>
    <col min="15110" max="15110" width="15.1640625" style="146" customWidth="1"/>
    <col min="15111" max="15111" width="14" style="146" customWidth="1"/>
    <col min="15112" max="15112" width="19.33203125" style="146" bestFit="1" customWidth="1"/>
    <col min="15113" max="15361" width="9.33203125" style="146"/>
    <col min="15362" max="15362" width="76.83203125" style="146" bestFit="1" customWidth="1"/>
    <col min="15363" max="15363" width="7.33203125" style="146" bestFit="1" customWidth="1"/>
    <col min="15364" max="15364" width="11.83203125" style="146" bestFit="1" customWidth="1"/>
    <col min="15365" max="15365" width="11.33203125" style="146" bestFit="1" customWidth="1"/>
    <col min="15366" max="15366" width="15.1640625" style="146" customWidth="1"/>
    <col min="15367" max="15367" width="14" style="146" customWidth="1"/>
    <col min="15368" max="15368" width="19.33203125" style="146" bestFit="1" customWidth="1"/>
    <col min="15369" max="15617" width="9.33203125" style="146"/>
    <col min="15618" max="15618" width="76.83203125" style="146" bestFit="1" customWidth="1"/>
    <col min="15619" max="15619" width="7.33203125" style="146" bestFit="1" customWidth="1"/>
    <col min="15620" max="15620" width="11.83203125" style="146" bestFit="1" customWidth="1"/>
    <col min="15621" max="15621" width="11.33203125" style="146" bestFit="1" customWidth="1"/>
    <col min="15622" max="15622" width="15.1640625" style="146" customWidth="1"/>
    <col min="15623" max="15623" width="14" style="146" customWidth="1"/>
    <col min="15624" max="15624" width="19.33203125" style="146" bestFit="1" customWidth="1"/>
    <col min="15625" max="15873" width="9.33203125" style="146"/>
    <col min="15874" max="15874" width="76.83203125" style="146" bestFit="1" customWidth="1"/>
    <col min="15875" max="15875" width="7.33203125" style="146" bestFit="1" customWidth="1"/>
    <col min="15876" max="15876" width="11.83203125" style="146" bestFit="1" customWidth="1"/>
    <col min="15877" max="15877" width="11.33203125" style="146" bestFit="1" customWidth="1"/>
    <col min="15878" max="15878" width="15.1640625" style="146" customWidth="1"/>
    <col min="15879" max="15879" width="14" style="146" customWidth="1"/>
    <col min="15880" max="15880" width="19.33203125" style="146" bestFit="1" customWidth="1"/>
    <col min="15881" max="16129" width="9.33203125" style="146"/>
    <col min="16130" max="16130" width="76.83203125" style="146" bestFit="1" customWidth="1"/>
    <col min="16131" max="16131" width="7.33203125" style="146" bestFit="1" customWidth="1"/>
    <col min="16132" max="16132" width="11.83203125" style="146" bestFit="1" customWidth="1"/>
    <col min="16133" max="16133" width="11.33203125" style="146" bestFit="1" customWidth="1"/>
    <col min="16134" max="16134" width="15.1640625" style="146" customWidth="1"/>
    <col min="16135" max="16135" width="14" style="146" customWidth="1"/>
    <col min="16136" max="16136" width="19.33203125" style="146" bestFit="1" customWidth="1"/>
    <col min="16137" max="16384" width="9.33203125" style="146"/>
  </cols>
  <sheetData>
    <row r="1" spans="1:9" ht="55.5" customHeight="1">
      <c r="A1" s="475" t="str">
        <f>'[1]PL. ORÇAM.'!A1:H1</f>
        <v>PREFEITURA MUNICIPAL DE SIDROLÂNDIA</v>
      </c>
      <c r="B1" s="475"/>
      <c r="C1" s="475"/>
      <c r="D1" s="475"/>
      <c r="E1" s="475"/>
      <c r="F1" s="475"/>
      <c r="G1" s="475"/>
      <c r="H1" s="475"/>
    </row>
    <row r="2" spans="1:9" ht="18.75">
      <c r="A2" s="476" t="s">
        <v>144</v>
      </c>
      <c r="B2" s="476"/>
      <c r="C2" s="476"/>
      <c r="D2" s="476"/>
      <c r="E2" s="476"/>
      <c r="F2" s="476"/>
      <c r="G2" s="476"/>
      <c r="H2" s="476"/>
    </row>
    <row r="3" spans="1:9" ht="15">
      <c r="A3" s="162" t="s">
        <v>19</v>
      </c>
      <c r="B3" s="477" t="str">
        <f>'Planilha Orçamentaria'!B6:E6</f>
        <v>REFORMA E ADEQUAÇÃO DECOBERTURA DA UNIDADE DE PRONTO ATENDIMENTO (UPA 24H)</v>
      </c>
      <c r="C3" s="477"/>
      <c r="D3" s="477"/>
      <c r="E3" s="477"/>
      <c r="F3" s="477"/>
      <c r="G3" s="163" t="s">
        <v>105</v>
      </c>
      <c r="H3" s="163"/>
    </row>
    <row r="4" spans="1:9" ht="15">
      <c r="A4" s="162" t="s">
        <v>8</v>
      </c>
      <c r="B4" s="477" t="str">
        <f>'Planilha Orçamentaria'!B7:E7</f>
        <v>RUA PONTA PORÃ, ESQUINA COM AVENIDA ANTERO LEMES DA SILVA - CENTRO</v>
      </c>
      <c r="C4" s="477"/>
      <c r="D4" s="477"/>
      <c r="E4" s="477"/>
      <c r="F4" s="477"/>
      <c r="G4" s="478">
        <f>'BDI SERV DES'!I4:I6</f>
        <v>0.26865820943350038</v>
      </c>
      <c r="H4" s="480"/>
    </row>
    <row r="5" spans="1:9" ht="15">
      <c r="A5" s="162" t="s">
        <v>100</v>
      </c>
      <c r="B5" s="477" t="str">
        <f>'Planilha Orçamentaria'!B8:D8</f>
        <v>SIDROLÂNDIA / MS</v>
      </c>
      <c r="C5" s="477"/>
      <c r="D5" s="477"/>
      <c r="E5" s="477"/>
      <c r="F5" s="477"/>
      <c r="G5" s="479"/>
      <c r="H5" s="481"/>
    </row>
    <row r="6" spans="1:9" ht="15">
      <c r="A6" s="162"/>
      <c r="B6" s="477" t="str">
        <f>'Planilha Orçamentaria'!F6</f>
        <v>SINAPI DESONERADO - JUNHO/2020</v>
      </c>
      <c r="C6" s="477"/>
      <c r="D6" s="477"/>
      <c r="E6" s="477"/>
      <c r="F6" s="477"/>
      <c r="G6" s="479"/>
      <c r="H6" s="482"/>
    </row>
    <row r="7" spans="1:9" ht="15.75">
      <c r="A7" s="474" t="s">
        <v>220</v>
      </c>
      <c r="B7" s="474"/>
      <c r="C7" s="474"/>
      <c r="D7" s="474"/>
      <c r="E7" s="474"/>
      <c r="F7" s="474"/>
      <c r="G7" s="474"/>
      <c r="H7" s="474"/>
    </row>
    <row r="8" spans="1:9" ht="15.75">
      <c r="A8" s="474" t="s">
        <v>181</v>
      </c>
      <c r="B8" s="474"/>
      <c r="C8" s="474"/>
      <c r="D8" s="474"/>
      <c r="E8" s="474"/>
      <c r="F8" s="474"/>
      <c r="G8" s="474"/>
      <c r="H8" s="474"/>
    </row>
    <row r="9" spans="1:9" s="165" customFormat="1" ht="30">
      <c r="A9" s="213" t="s">
        <v>1</v>
      </c>
      <c r="B9" s="213" t="s">
        <v>129</v>
      </c>
      <c r="C9" s="213" t="s">
        <v>130</v>
      </c>
      <c r="D9" s="213" t="s">
        <v>131</v>
      </c>
      <c r="E9" s="213" t="s">
        <v>132</v>
      </c>
      <c r="F9" s="213" t="s">
        <v>145</v>
      </c>
      <c r="G9" s="213" t="s">
        <v>136</v>
      </c>
      <c r="H9" s="213" t="s">
        <v>137</v>
      </c>
      <c r="I9" s="165">
        <v>0</v>
      </c>
    </row>
    <row r="10" spans="1:9">
      <c r="A10" s="176" t="s">
        <v>243</v>
      </c>
      <c r="B10" s="166" t="s">
        <v>0</v>
      </c>
      <c r="C10" s="166">
        <v>88260</v>
      </c>
      <c r="D10" s="175" t="s">
        <v>177</v>
      </c>
      <c r="E10" s="176" t="s">
        <v>138</v>
      </c>
      <c r="F10" s="177">
        <v>0.18529999999999999</v>
      </c>
      <c r="G10" s="169">
        <v>18.37</v>
      </c>
      <c r="H10" s="170">
        <f>TRUNC(F10*G10,2)</f>
        <v>3.4</v>
      </c>
    </row>
    <row r="11" spans="1:9">
      <c r="A11" s="176" t="s">
        <v>244</v>
      </c>
      <c r="B11" s="166" t="s">
        <v>0</v>
      </c>
      <c r="C11" s="166">
        <v>88316</v>
      </c>
      <c r="D11" s="175" t="s">
        <v>146</v>
      </c>
      <c r="E11" s="176" t="s">
        <v>138</v>
      </c>
      <c r="F11" s="177">
        <v>0.18529999999999999</v>
      </c>
      <c r="G11" s="169">
        <v>14.18</v>
      </c>
      <c r="H11" s="170">
        <f>TRUNC(F11*G11,2)</f>
        <v>2.62</v>
      </c>
    </row>
    <row r="12" spans="1:9" ht="30.75" customHeight="1">
      <c r="A12" s="164" t="s">
        <v>1</v>
      </c>
      <c r="B12" s="164" t="s">
        <v>129</v>
      </c>
      <c r="C12" s="164" t="s">
        <v>130</v>
      </c>
      <c r="D12" s="164" t="s">
        <v>2</v>
      </c>
      <c r="E12" s="164" t="s">
        <v>132</v>
      </c>
      <c r="F12" s="164" t="s">
        <v>145</v>
      </c>
      <c r="G12" s="164" t="s">
        <v>136</v>
      </c>
      <c r="H12" s="164" t="s">
        <v>137</v>
      </c>
    </row>
    <row r="13" spans="1:9" ht="48" customHeight="1">
      <c r="A13" s="176" t="s">
        <v>245</v>
      </c>
      <c r="B13" s="166" t="s">
        <v>0</v>
      </c>
      <c r="C13" s="166">
        <v>91283</v>
      </c>
      <c r="D13" s="175" t="s">
        <v>237</v>
      </c>
      <c r="E13" s="176" t="s">
        <v>182</v>
      </c>
      <c r="F13" s="178">
        <v>8.3599999999999994E-2</v>
      </c>
      <c r="G13" s="169">
        <v>15.33</v>
      </c>
      <c r="H13" s="170">
        <f>TRUNC(F13*G13,2)</f>
        <v>1.28</v>
      </c>
    </row>
    <row r="14" spans="1:9" ht="15" customHeight="1">
      <c r="A14" s="473" t="s">
        <v>157</v>
      </c>
      <c r="B14" s="473"/>
      <c r="C14" s="473"/>
      <c r="D14" s="473"/>
      <c r="E14" s="473"/>
      <c r="F14" s="473"/>
      <c r="G14" s="473"/>
      <c r="H14" s="171">
        <f>SUM(H10:H13)</f>
        <v>7.3</v>
      </c>
    </row>
    <row r="15" spans="1:9" ht="15.75">
      <c r="A15" s="474" t="s">
        <v>186</v>
      </c>
      <c r="B15" s="474"/>
      <c r="C15" s="474"/>
      <c r="D15" s="474"/>
      <c r="E15" s="474"/>
      <c r="F15" s="474"/>
      <c r="G15" s="474"/>
      <c r="H15" s="474"/>
    </row>
    <row r="16" spans="1:9" ht="15.75">
      <c r="A16" s="474" t="s">
        <v>187</v>
      </c>
      <c r="B16" s="474"/>
      <c r="C16" s="474"/>
      <c r="D16" s="474"/>
      <c r="E16" s="474"/>
      <c r="F16" s="474"/>
      <c r="G16" s="474"/>
      <c r="H16" s="474"/>
    </row>
    <row r="17" spans="1:8" ht="30">
      <c r="A17" s="213" t="s">
        <v>1</v>
      </c>
      <c r="B17" s="213" t="s">
        <v>129</v>
      </c>
      <c r="C17" s="213" t="s">
        <v>130</v>
      </c>
      <c r="D17" s="213" t="s">
        <v>131</v>
      </c>
      <c r="E17" s="213" t="s">
        <v>132</v>
      </c>
      <c r="F17" s="213" t="s">
        <v>145</v>
      </c>
      <c r="G17" s="213" t="s">
        <v>136</v>
      </c>
      <c r="H17" s="213" t="s">
        <v>137</v>
      </c>
    </row>
    <row r="18" spans="1:8">
      <c r="A18" s="176" t="s">
        <v>188</v>
      </c>
      <c r="B18" s="166" t="s">
        <v>0</v>
      </c>
      <c r="C18" s="166">
        <v>88316</v>
      </c>
      <c r="D18" s="175" t="s">
        <v>146</v>
      </c>
      <c r="E18" s="176" t="s">
        <v>138</v>
      </c>
      <c r="F18" s="177">
        <v>0.7</v>
      </c>
      <c r="G18" s="169">
        <v>14.18</v>
      </c>
      <c r="H18" s="170">
        <f>TRUNC(F18*G18,2)</f>
        <v>9.92</v>
      </c>
    </row>
    <row r="19" spans="1:8" ht="30">
      <c r="A19" s="164" t="s">
        <v>1</v>
      </c>
      <c r="B19" s="164" t="s">
        <v>129</v>
      </c>
      <c r="C19" s="164" t="s">
        <v>130</v>
      </c>
      <c r="D19" s="164" t="s">
        <v>2</v>
      </c>
      <c r="E19" s="164" t="s">
        <v>132</v>
      </c>
      <c r="F19" s="164" t="s">
        <v>145</v>
      </c>
      <c r="G19" s="164" t="s">
        <v>136</v>
      </c>
      <c r="H19" s="164" t="s">
        <v>137</v>
      </c>
    </row>
    <row r="20" spans="1:8" ht="38.25">
      <c r="A20" s="176" t="s">
        <v>188</v>
      </c>
      <c r="B20" s="166" t="s">
        <v>0</v>
      </c>
      <c r="C20" s="166">
        <v>5795</v>
      </c>
      <c r="D20" s="175" t="s">
        <v>189</v>
      </c>
      <c r="E20" s="176" t="s">
        <v>182</v>
      </c>
      <c r="F20" s="177">
        <v>6.9900000000000004E-2</v>
      </c>
      <c r="G20" s="169">
        <v>21.68</v>
      </c>
      <c r="H20" s="170">
        <f>TRUNC(F20*G20,2)</f>
        <v>1.51</v>
      </c>
    </row>
    <row r="21" spans="1:8" ht="15">
      <c r="A21" s="473" t="s">
        <v>157</v>
      </c>
      <c r="B21" s="473"/>
      <c r="C21" s="473"/>
      <c r="D21" s="473"/>
      <c r="E21" s="473"/>
      <c r="F21" s="473"/>
      <c r="G21" s="473"/>
      <c r="H21" s="171">
        <f>SUM(H18:H20)</f>
        <v>11.43</v>
      </c>
    </row>
    <row r="22" spans="1:8" ht="15.75">
      <c r="A22" s="474" t="s">
        <v>190</v>
      </c>
      <c r="B22" s="474"/>
      <c r="C22" s="474"/>
      <c r="D22" s="474"/>
      <c r="E22" s="474"/>
      <c r="F22" s="474"/>
      <c r="G22" s="474"/>
      <c r="H22" s="474"/>
    </row>
    <row r="23" spans="1:8" ht="15.75">
      <c r="A23" s="474" t="s">
        <v>224</v>
      </c>
      <c r="B23" s="474"/>
      <c r="C23" s="474"/>
      <c r="D23" s="474"/>
      <c r="E23" s="474"/>
      <c r="F23" s="474"/>
      <c r="G23" s="474"/>
      <c r="H23" s="474"/>
    </row>
    <row r="24" spans="1:8" ht="30">
      <c r="A24" s="213" t="s">
        <v>1</v>
      </c>
      <c r="B24" s="213" t="s">
        <v>129</v>
      </c>
      <c r="C24" s="213" t="s">
        <v>130</v>
      </c>
      <c r="D24" s="213" t="s">
        <v>131</v>
      </c>
      <c r="E24" s="213" t="s">
        <v>132</v>
      </c>
      <c r="F24" s="213" t="s">
        <v>145</v>
      </c>
      <c r="G24" s="213" t="s">
        <v>136</v>
      </c>
      <c r="H24" s="213" t="s">
        <v>137</v>
      </c>
    </row>
    <row r="25" spans="1:8">
      <c r="A25" s="176" t="s">
        <v>191</v>
      </c>
      <c r="B25" s="166" t="s">
        <v>0</v>
      </c>
      <c r="C25" s="166">
        <v>88316</v>
      </c>
      <c r="D25" s="175" t="s">
        <v>146</v>
      </c>
      <c r="E25" s="176" t="s">
        <v>138</v>
      </c>
      <c r="F25" s="177">
        <v>1</v>
      </c>
      <c r="G25" s="169">
        <v>13.56</v>
      </c>
      <c r="H25" s="170">
        <f>TRUNC(F25*G25,2)</f>
        <v>13.56</v>
      </c>
    </row>
    <row r="26" spans="1:8" ht="30">
      <c r="A26" s="164" t="s">
        <v>1</v>
      </c>
      <c r="B26" s="164" t="s">
        <v>129</v>
      </c>
      <c r="C26" s="164" t="s">
        <v>130</v>
      </c>
      <c r="D26" s="164" t="s">
        <v>184</v>
      </c>
      <c r="E26" s="164" t="s">
        <v>132</v>
      </c>
      <c r="F26" s="164" t="s">
        <v>145</v>
      </c>
      <c r="G26" s="164" t="s">
        <v>136</v>
      </c>
      <c r="H26" s="164" t="s">
        <v>137</v>
      </c>
    </row>
    <row r="27" spans="1:8" ht="25.5">
      <c r="A27" s="176" t="s">
        <v>246</v>
      </c>
      <c r="B27" s="166" t="s">
        <v>0</v>
      </c>
      <c r="C27" s="166">
        <v>3767</v>
      </c>
      <c r="D27" s="175" t="s">
        <v>192</v>
      </c>
      <c r="E27" s="176" t="s">
        <v>13</v>
      </c>
      <c r="F27" s="177">
        <v>0.5</v>
      </c>
      <c r="G27" s="169">
        <v>0.77</v>
      </c>
      <c r="H27" s="170">
        <f>TRUNC(F27*G27,2)</f>
        <v>0.38</v>
      </c>
    </row>
    <row r="28" spans="1:8" ht="15">
      <c r="A28" s="473" t="s">
        <v>157</v>
      </c>
      <c r="B28" s="473"/>
      <c r="C28" s="473"/>
      <c r="D28" s="473"/>
      <c r="E28" s="473"/>
      <c r="F28" s="473"/>
      <c r="G28" s="473"/>
      <c r="H28" s="171">
        <f>SUM(H25:H27)</f>
        <v>13.940000000000001</v>
      </c>
    </row>
    <row r="29" spans="1:8" ht="15.75">
      <c r="A29" s="474" t="s">
        <v>193</v>
      </c>
      <c r="B29" s="474"/>
      <c r="C29" s="474"/>
      <c r="D29" s="474"/>
      <c r="E29" s="474"/>
      <c r="F29" s="474"/>
      <c r="G29" s="474"/>
      <c r="H29" s="474"/>
    </row>
    <row r="30" spans="1:8" ht="15.75">
      <c r="A30" s="474" t="s">
        <v>194</v>
      </c>
      <c r="B30" s="474"/>
      <c r="C30" s="474"/>
      <c r="D30" s="474"/>
      <c r="E30" s="474"/>
      <c r="F30" s="474"/>
      <c r="G30" s="474"/>
      <c r="H30" s="474"/>
    </row>
    <row r="31" spans="1:8" ht="30">
      <c r="A31" s="213" t="s">
        <v>1</v>
      </c>
      <c r="B31" s="213" t="s">
        <v>129</v>
      </c>
      <c r="C31" s="213" t="s">
        <v>130</v>
      </c>
      <c r="D31" s="213" t="s">
        <v>131</v>
      </c>
      <c r="E31" s="213" t="s">
        <v>132</v>
      </c>
      <c r="F31" s="213" t="s">
        <v>145</v>
      </c>
      <c r="G31" s="213" t="s">
        <v>136</v>
      </c>
      <c r="H31" s="213" t="s">
        <v>137</v>
      </c>
    </row>
    <row r="32" spans="1:8">
      <c r="A32" s="176" t="s">
        <v>195</v>
      </c>
      <c r="B32" s="166" t="s">
        <v>0</v>
      </c>
      <c r="C32" s="166">
        <v>88264</v>
      </c>
      <c r="D32" s="175" t="s">
        <v>196</v>
      </c>
      <c r="E32" s="176" t="s">
        <v>138</v>
      </c>
      <c r="F32" s="178">
        <v>1</v>
      </c>
      <c r="G32" s="169">
        <v>18.48</v>
      </c>
      <c r="H32" s="170">
        <f>TRUNC(F32*G32,2)</f>
        <v>18.48</v>
      </c>
    </row>
    <row r="33" spans="1:8" ht="25.5">
      <c r="A33" s="176" t="s">
        <v>197</v>
      </c>
      <c r="B33" s="166" t="s">
        <v>0</v>
      </c>
      <c r="C33" s="166">
        <v>88267</v>
      </c>
      <c r="D33" s="175" t="s">
        <v>198</v>
      </c>
      <c r="E33" s="176" t="s">
        <v>138</v>
      </c>
      <c r="F33" s="178">
        <v>1</v>
      </c>
      <c r="G33" s="169">
        <v>17.010000000000002</v>
      </c>
      <c r="H33" s="170">
        <f>TRUNC(F33*G33,2)</f>
        <v>17.010000000000002</v>
      </c>
    </row>
    <row r="34" spans="1:8">
      <c r="A34" s="176" t="s">
        <v>199</v>
      </c>
      <c r="B34" s="166" t="s">
        <v>0</v>
      </c>
      <c r="C34" s="166">
        <v>88316</v>
      </c>
      <c r="D34" s="175" t="s">
        <v>146</v>
      </c>
      <c r="E34" s="176" t="s">
        <v>138</v>
      </c>
      <c r="F34" s="178">
        <v>0.4</v>
      </c>
      <c r="G34" s="169">
        <v>14.18</v>
      </c>
      <c r="H34" s="170">
        <f>TRUNC(F34*G34,2)</f>
        <v>5.67</v>
      </c>
    </row>
    <row r="35" spans="1:8" ht="30">
      <c r="A35" s="164" t="s">
        <v>1</v>
      </c>
      <c r="B35" s="164" t="s">
        <v>129</v>
      </c>
      <c r="C35" s="164" t="s">
        <v>130</v>
      </c>
      <c r="D35" s="164" t="s">
        <v>2</v>
      </c>
      <c r="E35" s="164" t="s">
        <v>132</v>
      </c>
      <c r="F35" s="164" t="s">
        <v>145</v>
      </c>
      <c r="G35" s="164" t="s">
        <v>136</v>
      </c>
      <c r="H35" s="164" t="s">
        <v>137</v>
      </c>
    </row>
    <row r="36" spans="1:8">
      <c r="A36" s="176"/>
      <c r="B36" s="166"/>
      <c r="C36" s="166"/>
      <c r="D36" s="175"/>
      <c r="E36" s="176"/>
      <c r="F36" s="177"/>
      <c r="G36" s="169"/>
      <c r="H36" s="170"/>
    </row>
    <row r="37" spans="1:8" ht="30">
      <c r="A37" s="164" t="s">
        <v>1</v>
      </c>
      <c r="B37" s="164" t="s">
        <v>129</v>
      </c>
      <c r="C37" s="164" t="s">
        <v>130</v>
      </c>
      <c r="D37" s="164" t="s">
        <v>184</v>
      </c>
      <c r="E37" s="164" t="s">
        <v>132</v>
      </c>
      <c r="F37" s="164" t="s">
        <v>145</v>
      </c>
      <c r="G37" s="164" t="s">
        <v>136</v>
      </c>
      <c r="H37" s="164" t="s">
        <v>137</v>
      </c>
    </row>
    <row r="38" spans="1:8" ht="15">
      <c r="A38" s="473" t="s">
        <v>157</v>
      </c>
      <c r="B38" s="473"/>
      <c r="C38" s="473"/>
      <c r="D38" s="473"/>
      <c r="E38" s="473"/>
      <c r="F38" s="473"/>
      <c r="G38" s="473"/>
      <c r="H38" s="171">
        <f>SUM(H32:H37)</f>
        <v>41.160000000000004</v>
      </c>
    </row>
    <row r="39" spans="1:8" ht="15.75">
      <c r="A39" s="474" t="s">
        <v>200</v>
      </c>
      <c r="B39" s="474"/>
      <c r="C39" s="474"/>
      <c r="D39" s="474"/>
      <c r="E39" s="474"/>
      <c r="F39" s="474"/>
      <c r="G39" s="474"/>
      <c r="H39" s="474"/>
    </row>
    <row r="40" spans="1:8" ht="15.75">
      <c r="A40" s="474" t="s">
        <v>202</v>
      </c>
      <c r="B40" s="474"/>
      <c r="C40" s="474"/>
      <c r="D40" s="474"/>
      <c r="E40" s="474"/>
      <c r="F40" s="474"/>
      <c r="G40" s="474"/>
      <c r="H40" s="474"/>
    </row>
    <row r="41" spans="1:8" ht="30">
      <c r="A41" s="213" t="s">
        <v>1</v>
      </c>
      <c r="B41" s="213" t="s">
        <v>129</v>
      </c>
      <c r="C41" s="213" t="s">
        <v>130</v>
      </c>
      <c r="D41" s="213" t="s">
        <v>131</v>
      </c>
      <c r="E41" s="213" t="s">
        <v>132</v>
      </c>
      <c r="F41" s="213" t="s">
        <v>145</v>
      </c>
      <c r="G41" s="213" t="s">
        <v>136</v>
      </c>
      <c r="H41" s="213" t="s">
        <v>137</v>
      </c>
    </row>
    <row r="42" spans="1:8">
      <c r="A42" s="176" t="s">
        <v>247</v>
      </c>
      <c r="B42" s="166" t="s">
        <v>0</v>
      </c>
      <c r="C42" s="166">
        <v>88309</v>
      </c>
      <c r="D42" s="175" t="s">
        <v>183</v>
      </c>
      <c r="E42" s="176" t="s">
        <v>138</v>
      </c>
      <c r="F42" s="178">
        <v>1.3</v>
      </c>
      <c r="G42" s="169">
        <v>17.43</v>
      </c>
      <c r="H42" s="170">
        <f>TRUNC(F42*G42,2)</f>
        <v>22.65</v>
      </c>
    </row>
    <row r="43" spans="1:8">
      <c r="A43" s="176" t="s">
        <v>248</v>
      </c>
      <c r="B43" s="166" t="s">
        <v>0</v>
      </c>
      <c r="C43" s="166">
        <v>88316</v>
      </c>
      <c r="D43" s="175" t="s">
        <v>146</v>
      </c>
      <c r="E43" s="176" t="s">
        <v>138</v>
      </c>
      <c r="F43" s="178">
        <v>1.3</v>
      </c>
      <c r="G43" s="169">
        <v>14.18</v>
      </c>
      <c r="H43" s="170">
        <f>TRUNC(F43*G43,2)</f>
        <v>18.43</v>
      </c>
    </row>
    <row r="44" spans="1:8" ht="30">
      <c r="A44" s="164" t="s">
        <v>1</v>
      </c>
      <c r="B44" s="164" t="s">
        <v>129</v>
      </c>
      <c r="C44" s="164" t="s">
        <v>130</v>
      </c>
      <c r="D44" s="164" t="s">
        <v>2</v>
      </c>
      <c r="E44" s="164" t="s">
        <v>132</v>
      </c>
      <c r="F44" s="164" t="s">
        <v>145</v>
      </c>
      <c r="G44" s="164" t="s">
        <v>136</v>
      </c>
      <c r="H44" s="164" t="s">
        <v>137</v>
      </c>
    </row>
    <row r="45" spans="1:8">
      <c r="A45" s="176"/>
      <c r="B45" s="166"/>
      <c r="C45" s="166"/>
      <c r="D45" s="175"/>
      <c r="E45" s="176"/>
      <c r="F45" s="177"/>
      <c r="G45" s="169"/>
      <c r="H45" s="170"/>
    </row>
    <row r="46" spans="1:8" ht="30">
      <c r="A46" s="164" t="s">
        <v>1</v>
      </c>
      <c r="B46" s="164" t="s">
        <v>129</v>
      </c>
      <c r="C46" s="164" t="s">
        <v>130</v>
      </c>
      <c r="D46" s="164" t="s">
        <v>184</v>
      </c>
      <c r="E46" s="164" t="s">
        <v>132</v>
      </c>
      <c r="F46" s="164" t="s">
        <v>145</v>
      </c>
      <c r="G46" s="164" t="s">
        <v>136</v>
      </c>
      <c r="H46" s="164" t="s">
        <v>137</v>
      </c>
    </row>
    <row r="47" spans="1:8" ht="25.5">
      <c r="A47" s="176" t="s">
        <v>249</v>
      </c>
      <c r="B47" s="176" t="s">
        <v>180</v>
      </c>
      <c r="C47" s="176"/>
      <c r="D47" s="175" t="s">
        <v>206</v>
      </c>
      <c r="E47" s="176" t="s">
        <v>178</v>
      </c>
      <c r="F47" s="178">
        <v>1</v>
      </c>
      <c r="G47" s="169">
        <f>((G50+G49+G48)/3)</f>
        <v>304.66666666666669</v>
      </c>
      <c r="H47" s="214">
        <f>((G50+G49+G48)/3)*F47</f>
        <v>304.66666666666669</v>
      </c>
    </row>
    <row r="48" spans="1:8" ht="51">
      <c r="A48" s="176"/>
      <c r="B48" s="166"/>
      <c r="C48" s="176"/>
      <c r="D48" s="175" t="s">
        <v>207</v>
      </c>
      <c r="E48" s="176"/>
      <c r="F48" s="178"/>
      <c r="G48" s="169">
        <v>310</v>
      </c>
      <c r="H48" s="170"/>
    </row>
    <row r="49" spans="1:8" ht="51">
      <c r="A49" s="176"/>
      <c r="B49" s="166"/>
      <c r="C49" s="176"/>
      <c r="D49" s="175" t="s">
        <v>208</v>
      </c>
      <c r="E49" s="176"/>
      <c r="F49" s="178"/>
      <c r="G49" s="169">
        <v>310</v>
      </c>
      <c r="H49" s="170"/>
    </row>
    <row r="50" spans="1:8" ht="51">
      <c r="A50" s="176"/>
      <c r="B50" s="166"/>
      <c r="C50" s="176"/>
      <c r="D50" s="175" t="s">
        <v>209</v>
      </c>
      <c r="E50" s="176"/>
      <c r="F50" s="178"/>
      <c r="G50" s="169">
        <v>294</v>
      </c>
      <c r="H50" s="170"/>
    </row>
    <row r="51" spans="1:8" ht="15">
      <c r="A51" s="473" t="s">
        <v>157</v>
      </c>
      <c r="B51" s="473"/>
      <c r="C51" s="473"/>
      <c r="D51" s="473"/>
      <c r="E51" s="473"/>
      <c r="F51" s="473"/>
      <c r="G51" s="473"/>
      <c r="H51" s="171">
        <f>SUM(H42:H50)</f>
        <v>345.74666666666667</v>
      </c>
    </row>
    <row r="53" spans="1:8" ht="15.75">
      <c r="A53" s="474" t="s">
        <v>201</v>
      </c>
      <c r="B53" s="474"/>
      <c r="C53" s="474"/>
      <c r="D53" s="474"/>
      <c r="E53" s="474"/>
      <c r="F53" s="474"/>
      <c r="G53" s="474"/>
      <c r="H53" s="474"/>
    </row>
    <row r="54" spans="1:8" ht="15.75">
      <c r="A54" s="474" t="s">
        <v>218</v>
      </c>
      <c r="B54" s="474"/>
      <c r="C54" s="474"/>
      <c r="D54" s="474"/>
      <c r="E54" s="474"/>
      <c r="F54" s="474"/>
      <c r="G54" s="474"/>
      <c r="H54" s="474"/>
    </row>
    <row r="55" spans="1:8" ht="30">
      <c r="A55" s="213" t="s">
        <v>1</v>
      </c>
      <c r="B55" s="213" t="s">
        <v>129</v>
      </c>
      <c r="C55" s="213" t="s">
        <v>130</v>
      </c>
      <c r="D55" s="213" t="s">
        <v>131</v>
      </c>
      <c r="E55" s="213" t="s">
        <v>132</v>
      </c>
      <c r="F55" s="213" t="s">
        <v>145</v>
      </c>
      <c r="G55" s="213" t="s">
        <v>136</v>
      </c>
      <c r="H55" s="213" t="s">
        <v>137</v>
      </c>
    </row>
    <row r="56" spans="1:8">
      <c r="A56" s="176" t="s">
        <v>203</v>
      </c>
      <c r="B56" s="166" t="s">
        <v>0</v>
      </c>
      <c r="C56" s="166">
        <v>88316</v>
      </c>
      <c r="D56" s="175" t="s">
        <v>146</v>
      </c>
      <c r="E56" s="176" t="s">
        <v>138</v>
      </c>
      <c r="F56" s="178">
        <v>0.26</v>
      </c>
      <c r="G56" s="169">
        <v>14.18</v>
      </c>
      <c r="H56" s="170">
        <f>TRUNC(F56*G56,2)</f>
        <v>3.68</v>
      </c>
    </row>
    <row r="57" spans="1:8">
      <c r="A57" s="176"/>
      <c r="B57" s="166" t="s">
        <v>0</v>
      </c>
      <c r="C57" s="166">
        <v>88256</v>
      </c>
      <c r="D57" s="175" t="s">
        <v>213</v>
      </c>
      <c r="E57" s="176" t="s">
        <v>138</v>
      </c>
      <c r="F57" s="178">
        <v>0.64</v>
      </c>
      <c r="G57" s="169">
        <v>17.37</v>
      </c>
      <c r="H57" s="170">
        <f>TRUNC(F57*G57,2)</f>
        <v>11.11</v>
      </c>
    </row>
    <row r="58" spans="1:8" ht="30">
      <c r="A58" s="164" t="s">
        <v>1</v>
      </c>
      <c r="B58" s="164" t="s">
        <v>129</v>
      </c>
      <c r="C58" s="164" t="s">
        <v>130</v>
      </c>
      <c r="D58" s="164" t="s">
        <v>2</v>
      </c>
      <c r="E58" s="164" t="s">
        <v>132</v>
      </c>
      <c r="F58" s="164" t="s">
        <v>145</v>
      </c>
      <c r="G58" s="164" t="s">
        <v>136</v>
      </c>
      <c r="H58" s="164" t="s">
        <v>137</v>
      </c>
    </row>
    <row r="59" spans="1:8">
      <c r="A59" s="176"/>
      <c r="B59" s="166"/>
      <c r="C59" s="166"/>
      <c r="D59" s="175"/>
      <c r="E59" s="176"/>
      <c r="F59" s="177"/>
      <c r="G59" s="169"/>
      <c r="H59" s="170"/>
    </row>
    <row r="60" spans="1:8" ht="30">
      <c r="A60" s="164" t="s">
        <v>1</v>
      </c>
      <c r="B60" s="164" t="s">
        <v>129</v>
      </c>
      <c r="C60" s="164" t="s">
        <v>130</v>
      </c>
      <c r="D60" s="164" t="s">
        <v>184</v>
      </c>
      <c r="E60" s="164" t="s">
        <v>132</v>
      </c>
      <c r="F60" s="164" t="s">
        <v>145</v>
      </c>
      <c r="G60" s="164" t="s">
        <v>136</v>
      </c>
      <c r="H60" s="164" t="s">
        <v>137</v>
      </c>
    </row>
    <row r="61" spans="1:8" ht="25.5">
      <c r="A61" s="176" t="s">
        <v>204</v>
      </c>
      <c r="B61" s="166" t="s">
        <v>0</v>
      </c>
      <c r="C61" s="176">
        <v>1287</v>
      </c>
      <c r="D61" s="175" t="s">
        <v>216</v>
      </c>
      <c r="E61" s="176" t="s">
        <v>6</v>
      </c>
      <c r="F61" s="178">
        <v>1.06</v>
      </c>
      <c r="G61" s="169">
        <v>16.62</v>
      </c>
      <c r="H61" s="170">
        <f>TRUNC(F61*G61,2)</f>
        <v>17.61</v>
      </c>
    </row>
    <row r="62" spans="1:8">
      <c r="A62" s="176" t="s">
        <v>205</v>
      </c>
      <c r="B62" s="166" t="s">
        <v>0</v>
      </c>
      <c r="C62" s="176">
        <v>34355</v>
      </c>
      <c r="D62" s="175" t="s">
        <v>217</v>
      </c>
      <c r="E62" s="176" t="s">
        <v>215</v>
      </c>
      <c r="F62" s="178">
        <v>4.8600000000000003</v>
      </c>
      <c r="G62" s="169">
        <v>1.38</v>
      </c>
      <c r="H62" s="170">
        <f>TRUNC(F62*G62,2)</f>
        <v>6.7</v>
      </c>
    </row>
    <row r="63" spans="1:8">
      <c r="A63" s="176" t="s">
        <v>250</v>
      </c>
      <c r="B63" s="166" t="s">
        <v>0</v>
      </c>
      <c r="C63" s="176">
        <v>34357</v>
      </c>
      <c r="D63" s="175" t="s">
        <v>214</v>
      </c>
      <c r="E63" s="176" t="s">
        <v>215</v>
      </c>
      <c r="F63" s="178">
        <v>0.24</v>
      </c>
      <c r="G63" s="169">
        <v>3.18</v>
      </c>
      <c r="H63" s="170">
        <f>TRUNC(F63*G63,2)</f>
        <v>0.76</v>
      </c>
    </row>
    <row r="64" spans="1:8" ht="15">
      <c r="A64" s="473" t="s">
        <v>157</v>
      </c>
      <c r="B64" s="473"/>
      <c r="C64" s="473"/>
      <c r="D64" s="473"/>
      <c r="E64" s="473"/>
      <c r="F64" s="473"/>
      <c r="G64" s="473"/>
      <c r="H64" s="171">
        <f>SUM(H56:H63)</f>
        <v>39.86</v>
      </c>
    </row>
    <row r="66" spans="1:8" ht="15.75">
      <c r="A66" s="474" t="s">
        <v>210</v>
      </c>
      <c r="B66" s="474"/>
      <c r="C66" s="474"/>
      <c r="D66" s="474"/>
      <c r="E66" s="474"/>
      <c r="F66" s="474"/>
      <c r="G66" s="474"/>
      <c r="H66" s="474"/>
    </row>
    <row r="67" spans="1:8" ht="15.75">
      <c r="A67" s="474" t="s">
        <v>221</v>
      </c>
      <c r="B67" s="474"/>
      <c r="C67" s="474"/>
      <c r="D67" s="474"/>
      <c r="E67" s="474"/>
      <c r="F67" s="474"/>
      <c r="G67" s="474"/>
      <c r="H67" s="474"/>
    </row>
    <row r="68" spans="1:8" ht="30">
      <c r="A68" s="213" t="s">
        <v>1</v>
      </c>
      <c r="B68" s="213" t="s">
        <v>129</v>
      </c>
      <c r="C68" s="213" t="s">
        <v>130</v>
      </c>
      <c r="D68" s="213" t="s">
        <v>131</v>
      </c>
      <c r="E68" s="213" t="s">
        <v>132</v>
      </c>
      <c r="F68" s="213" t="s">
        <v>145</v>
      </c>
      <c r="G68" s="213" t="s">
        <v>136</v>
      </c>
      <c r="H68" s="213" t="s">
        <v>137</v>
      </c>
    </row>
    <row r="69" spans="1:8" ht="12.75" customHeight="1">
      <c r="A69" s="176" t="s">
        <v>253</v>
      </c>
      <c r="B69" s="166" t="s">
        <v>0</v>
      </c>
      <c r="C69" s="166">
        <v>88267</v>
      </c>
      <c r="D69" s="175" t="s">
        <v>198</v>
      </c>
      <c r="E69" s="176" t="s">
        <v>138</v>
      </c>
      <c r="F69" s="178">
        <f>2*0.1755</f>
        <v>0.35099999999999998</v>
      </c>
      <c r="G69" s="169">
        <v>17.010000000000002</v>
      </c>
      <c r="H69" s="170">
        <f>TRUNC(F69*G69,2)</f>
        <v>5.97</v>
      </c>
    </row>
    <row r="70" spans="1:8">
      <c r="A70" s="176" t="s">
        <v>254</v>
      </c>
      <c r="B70" s="166" t="s">
        <v>0</v>
      </c>
      <c r="C70" s="166">
        <v>88316</v>
      </c>
      <c r="D70" s="175" t="s">
        <v>146</v>
      </c>
      <c r="E70" s="176" t="s">
        <v>138</v>
      </c>
      <c r="F70" s="178">
        <f>2*0.3448</f>
        <v>0.68959999999999999</v>
      </c>
      <c r="G70" s="169">
        <v>14.18</v>
      </c>
      <c r="H70" s="170">
        <f>TRUNC(F70*G70,2)</f>
        <v>9.77</v>
      </c>
    </row>
    <row r="71" spans="1:8" ht="30">
      <c r="A71" s="164" t="s">
        <v>1</v>
      </c>
      <c r="B71" s="164" t="s">
        <v>129</v>
      </c>
      <c r="C71" s="164" t="s">
        <v>130</v>
      </c>
      <c r="D71" s="164" t="s">
        <v>2</v>
      </c>
      <c r="E71" s="164" t="s">
        <v>132</v>
      </c>
      <c r="F71" s="164" t="s">
        <v>145</v>
      </c>
      <c r="G71" s="164" t="s">
        <v>136</v>
      </c>
      <c r="H71" s="164" t="s">
        <v>137</v>
      </c>
    </row>
    <row r="72" spans="1:8">
      <c r="A72" s="176"/>
      <c r="B72" s="166"/>
      <c r="C72" s="166"/>
      <c r="D72" s="175"/>
      <c r="E72" s="176"/>
      <c r="F72" s="177"/>
      <c r="G72" s="169"/>
      <c r="H72" s="170"/>
    </row>
    <row r="73" spans="1:8" ht="30">
      <c r="A73" s="164" t="s">
        <v>1</v>
      </c>
      <c r="B73" s="164" t="s">
        <v>129</v>
      </c>
      <c r="C73" s="164" t="s">
        <v>130</v>
      </c>
      <c r="D73" s="164" t="s">
        <v>184</v>
      </c>
      <c r="E73" s="164" t="s">
        <v>132</v>
      </c>
      <c r="F73" s="164" t="s">
        <v>145</v>
      </c>
      <c r="G73" s="164" t="s">
        <v>136</v>
      </c>
      <c r="H73" s="164" t="s">
        <v>137</v>
      </c>
    </row>
    <row r="74" spans="1:8" ht="15">
      <c r="A74" s="473" t="s">
        <v>157</v>
      </c>
      <c r="B74" s="473"/>
      <c r="C74" s="473"/>
      <c r="D74" s="473"/>
      <c r="E74" s="473"/>
      <c r="F74" s="473"/>
      <c r="G74" s="473"/>
      <c r="H74" s="171">
        <f>SUM(H69:H73)</f>
        <v>15.739999999999998</v>
      </c>
    </row>
    <row r="76" spans="1:8" ht="15.75">
      <c r="A76" s="474" t="s">
        <v>211</v>
      </c>
      <c r="B76" s="474"/>
      <c r="C76" s="474"/>
      <c r="D76" s="474"/>
      <c r="E76" s="474"/>
      <c r="F76" s="474"/>
      <c r="G76" s="474"/>
      <c r="H76" s="474"/>
    </row>
    <row r="77" spans="1:8" ht="15.75">
      <c r="A77" s="474" t="s">
        <v>223</v>
      </c>
      <c r="B77" s="474"/>
      <c r="C77" s="474"/>
      <c r="D77" s="474"/>
      <c r="E77" s="474"/>
      <c r="F77" s="474"/>
      <c r="G77" s="474"/>
      <c r="H77" s="474"/>
    </row>
    <row r="78" spans="1:8" ht="30">
      <c r="A78" s="213" t="s">
        <v>1</v>
      </c>
      <c r="B78" s="213" t="s">
        <v>129</v>
      </c>
      <c r="C78" s="213" t="s">
        <v>130</v>
      </c>
      <c r="D78" s="213" t="s">
        <v>131</v>
      </c>
      <c r="E78" s="213" t="s">
        <v>132</v>
      </c>
      <c r="F78" s="213" t="s">
        <v>145</v>
      </c>
      <c r="G78" s="213" t="s">
        <v>136</v>
      </c>
      <c r="H78" s="213" t="s">
        <v>137</v>
      </c>
    </row>
    <row r="79" spans="1:8">
      <c r="A79" s="176" t="s">
        <v>212</v>
      </c>
      <c r="B79" s="166" t="s">
        <v>0</v>
      </c>
      <c r="C79" s="166">
        <v>88274</v>
      </c>
      <c r="D79" s="175" t="s">
        <v>222</v>
      </c>
      <c r="E79" s="176" t="s">
        <v>138</v>
      </c>
      <c r="F79" s="215">
        <f>2*1.49</f>
        <v>2.98</v>
      </c>
      <c r="G79" s="169">
        <v>18.87</v>
      </c>
      <c r="H79" s="170">
        <f>TRUNC(F79*G79,2)</f>
        <v>56.23</v>
      </c>
    </row>
    <row r="80" spans="1:8">
      <c r="A80" s="176" t="s">
        <v>240</v>
      </c>
      <c r="B80" s="166" t="s">
        <v>0</v>
      </c>
      <c r="C80" s="166">
        <v>88316</v>
      </c>
      <c r="D80" s="175" t="s">
        <v>146</v>
      </c>
      <c r="E80" s="176" t="s">
        <v>138</v>
      </c>
      <c r="F80" s="178">
        <f>2*0.98</f>
        <v>1.96</v>
      </c>
      <c r="G80" s="169">
        <v>14.18</v>
      </c>
      <c r="H80" s="170">
        <f>TRUNC(F80*G80,2)</f>
        <v>27.79</v>
      </c>
    </row>
    <row r="81" spans="1:8" ht="30">
      <c r="A81" s="164" t="s">
        <v>1</v>
      </c>
      <c r="B81" s="164" t="s">
        <v>129</v>
      </c>
      <c r="C81" s="164" t="s">
        <v>130</v>
      </c>
      <c r="D81" s="164" t="s">
        <v>2</v>
      </c>
      <c r="E81" s="164" t="s">
        <v>132</v>
      </c>
      <c r="F81" s="164" t="s">
        <v>145</v>
      </c>
      <c r="G81" s="164" t="s">
        <v>136</v>
      </c>
      <c r="H81" s="164" t="s">
        <v>137</v>
      </c>
    </row>
    <row r="82" spans="1:8">
      <c r="A82" s="176"/>
      <c r="B82" s="166"/>
      <c r="C82" s="166"/>
      <c r="D82" s="175"/>
      <c r="E82" s="176"/>
      <c r="F82" s="177"/>
      <c r="G82" s="169"/>
      <c r="H82" s="170"/>
    </row>
    <row r="83" spans="1:8" ht="30">
      <c r="A83" s="164" t="s">
        <v>1</v>
      </c>
      <c r="B83" s="164" t="s">
        <v>129</v>
      </c>
      <c r="C83" s="164" t="s">
        <v>130</v>
      </c>
      <c r="D83" s="164" t="s">
        <v>184</v>
      </c>
      <c r="E83" s="164" t="s">
        <v>132</v>
      </c>
      <c r="F83" s="164" t="s">
        <v>145</v>
      </c>
      <c r="G83" s="164" t="s">
        <v>136</v>
      </c>
      <c r="H83" s="164" t="s">
        <v>137</v>
      </c>
    </row>
    <row r="84" spans="1:8" ht="15">
      <c r="A84" s="473" t="s">
        <v>157</v>
      </c>
      <c r="B84" s="473"/>
      <c r="C84" s="473"/>
      <c r="D84" s="473"/>
      <c r="E84" s="473"/>
      <c r="F84" s="473"/>
      <c r="G84" s="473"/>
      <c r="H84" s="171">
        <f>SUM(H79:H83)</f>
        <v>84.02</v>
      </c>
    </row>
    <row r="86" spans="1:8" ht="15.75">
      <c r="A86" s="474" t="s">
        <v>236</v>
      </c>
      <c r="B86" s="474"/>
      <c r="C86" s="474"/>
      <c r="D86" s="474"/>
      <c r="E86" s="474"/>
      <c r="F86" s="474"/>
      <c r="G86" s="474"/>
      <c r="H86" s="474"/>
    </row>
    <row r="87" spans="1:8" ht="15.75">
      <c r="A87" s="474" t="s">
        <v>261</v>
      </c>
      <c r="B87" s="474"/>
      <c r="C87" s="474"/>
      <c r="D87" s="474"/>
      <c r="E87" s="474"/>
      <c r="F87" s="474"/>
      <c r="G87" s="474"/>
      <c r="H87" s="474"/>
    </row>
    <row r="88" spans="1:8" ht="30">
      <c r="A88" s="213" t="s">
        <v>1</v>
      </c>
      <c r="B88" s="213" t="s">
        <v>129</v>
      </c>
      <c r="C88" s="213" t="s">
        <v>130</v>
      </c>
      <c r="D88" s="213" t="s">
        <v>131</v>
      </c>
      <c r="E88" s="213" t="s">
        <v>132</v>
      </c>
      <c r="F88" s="213" t="s">
        <v>145</v>
      </c>
      <c r="G88" s="213" t="s">
        <v>136</v>
      </c>
      <c r="H88" s="213" t="s">
        <v>137</v>
      </c>
    </row>
    <row r="89" spans="1:8">
      <c r="A89" s="176" t="s">
        <v>251</v>
      </c>
      <c r="B89" s="166" t="s">
        <v>0</v>
      </c>
      <c r="C89" s="166">
        <v>88316</v>
      </c>
      <c r="D89" s="175" t="s">
        <v>146</v>
      </c>
      <c r="E89" s="176" t="s">
        <v>138</v>
      </c>
      <c r="F89" s="177">
        <v>1</v>
      </c>
      <c r="G89" s="169">
        <v>13.56</v>
      </c>
      <c r="H89" s="170">
        <f>TRUNC(F89*G89,2)</f>
        <v>13.56</v>
      </c>
    </row>
    <row r="90" spans="1:8" ht="30">
      <c r="A90" s="164" t="s">
        <v>1</v>
      </c>
      <c r="B90" s="164" t="s">
        <v>129</v>
      </c>
      <c r="C90" s="164" t="s">
        <v>130</v>
      </c>
      <c r="D90" s="164" t="s">
        <v>184</v>
      </c>
      <c r="E90" s="164" t="s">
        <v>132</v>
      </c>
      <c r="F90" s="164" t="s">
        <v>145</v>
      </c>
      <c r="G90" s="164" t="s">
        <v>136</v>
      </c>
      <c r="H90" s="164" t="s">
        <v>137</v>
      </c>
    </row>
    <row r="91" spans="1:8" ht="25.5">
      <c r="A91" s="176" t="s">
        <v>252</v>
      </c>
      <c r="B91" s="166" t="s">
        <v>0</v>
      </c>
      <c r="C91" s="166">
        <v>3767</v>
      </c>
      <c r="D91" s="175" t="s">
        <v>192</v>
      </c>
      <c r="E91" s="176" t="s">
        <v>13</v>
      </c>
      <c r="F91" s="177">
        <v>0.5</v>
      </c>
      <c r="G91" s="169">
        <v>0.77</v>
      </c>
      <c r="H91" s="170">
        <f>TRUNC(F91*G91,2)</f>
        <v>0.38</v>
      </c>
    </row>
    <row r="92" spans="1:8" ht="15" customHeight="1">
      <c r="A92" s="473" t="s">
        <v>157</v>
      </c>
      <c r="B92" s="473"/>
      <c r="C92" s="473"/>
      <c r="D92" s="473"/>
      <c r="E92" s="473"/>
      <c r="F92" s="473"/>
      <c r="G92" s="473"/>
      <c r="H92" s="171">
        <f>SUM(H89:H91)</f>
        <v>13.940000000000001</v>
      </c>
    </row>
    <row r="94" spans="1:8" ht="15.75">
      <c r="A94" s="474" t="s">
        <v>238</v>
      </c>
      <c r="B94" s="474"/>
      <c r="C94" s="474"/>
      <c r="D94" s="474"/>
      <c r="E94" s="474"/>
      <c r="F94" s="474"/>
      <c r="G94" s="474"/>
      <c r="H94" s="474"/>
    </row>
    <row r="95" spans="1:8" ht="30" customHeight="1">
      <c r="A95" s="533" t="s">
        <v>239</v>
      </c>
      <c r="B95" s="533"/>
      <c r="C95" s="533"/>
      <c r="D95" s="533"/>
      <c r="E95" s="533"/>
      <c r="F95" s="533"/>
      <c r="G95" s="533"/>
      <c r="H95" s="533"/>
    </row>
    <row r="96" spans="1:8" ht="30">
      <c r="A96" s="213" t="s">
        <v>1</v>
      </c>
      <c r="B96" s="213" t="s">
        <v>129</v>
      </c>
      <c r="C96" s="213" t="s">
        <v>130</v>
      </c>
      <c r="D96" s="213" t="s">
        <v>131</v>
      </c>
      <c r="E96" s="213" t="s">
        <v>132</v>
      </c>
      <c r="F96" s="213" t="s">
        <v>145</v>
      </c>
      <c r="G96" s="213" t="s">
        <v>136</v>
      </c>
      <c r="H96" s="213" t="s">
        <v>137</v>
      </c>
    </row>
    <row r="97" spans="1:8" ht="18" customHeight="1">
      <c r="A97" s="176" t="s">
        <v>241</v>
      </c>
      <c r="B97" s="166" t="s">
        <v>0</v>
      </c>
      <c r="C97" s="166">
        <v>88267</v>
      </c>
      <c r="D97" s="175" t="s">
        <v>198</v>
      </c>
      <c r="E97" s="176" t="s">
        <v>138</v>
      </c>
      <c r="F97" s="178">
        <v>0.78</v>
      </c>
      <c r="G97" s="169">
        <v>17.010000000000002</v>
      </c>
      <c r="H97" s="170">
        <f>TRUNC(F97*G97,2)</f>
        <v>13.26</v>
      </c>
    </row>
    <row r="98" spans="1:8" ht="15" customHeight="1">
      <c r="A98" s="176" t="s">
        <v>242</v>
      </c>
      <c r="B98" s="166" t="s">
        <v>0</v>
      </c>
      <c r="C98" s="166">
        <v>88316</v>
      </c>
      <c r="D98" s="175" t="s">
        <v>146</v>
      </c>
      <c r="E98" s="176" t="s">
        <v>138</v>
      </c>
      <c r="F98" s="178">
        <v>0.44</v>
      </c>
      <c r="G98" s="169">
        <v>14.18</v>
      </c>
      <c r="H98" s="170">
        <f>TRUNC(F98*G98,2)</f>
        <v>6.23</v>
      </c>
    </row>
    <row r="99" spans="1:8" ht="30">
      <c r="A99" s="164" t="s">
        <v>1</v>
      </c>
      <c r="B99" s="164" t="s">
        <v>129</v>
      </c>
      <c r="C99" s="164" t="s">
        <v>130</v>
      </c>
      <c r="D99" s="164" t="s">
        <v>2</v>
      </c>
      <c r="E99" s="164" t="s">
        <v>132</v>
      </c>
      <c r="F99" s="164" t="s">
        <v>145</v>
      </c>
      <c r="G99" s="164" t="s">
        <v>136</v>
      </c>
      <c r="H99" s="164" t="s">
        <v>137</v>
      </c>
    </row>
    <row r="100" spans="1:8">
      <c r="A100" s="176"/>
      <c r="B100" s="166"/>
      <c r="C100" s="166"/>
      <c r="D100" s="175"/>
      <c r="E100" s="176"/>
      <c r="F100" s="177"/>
      <c r="G100" s="169"/>
      <c r="H100" s="170"/>
    </row>
    <row r="101" spans="1:8" ht="30">
      <c r="A101" s="164" t="s">
        <v>1</v>
      </c>
      <c r="B101" s="164" t="s">
        <v>129</v>
      </c>
      <c r="C101" s="164" t="s">
        <v>130</v>
      </c>
      <c r="D101" s="164" t="s">
        <v>184</v>
      </c>
      <c r="E101" s="164" t="s">
        <v>132</v>
      </c>
      <c r="F101" s="164" t="s">
        <v>145</v>
      </c>
      <c r="G101" s="164" t="s">
        <v>136</v>
      </c>
      <c r="H101" s="164" t="s">
        <v>137</v>
      </c>
    </row>
    <row r="102" spans="1:8" ht="27.75" customHeight="1">
      <c r="A102" s="176" t="s">
        <v>255</v>
      </c>
      <c r="B102" s="166" t="s">
        <v>0</v>
      </c>
      <c r="C102" s="176">
        <v>4384</v>
      </c>
      <c r="D102" s="175" t="s">
        <v>260</v>
      </c>
      <c r="E102" s="176" t="s">
        <v>13</v>
      </c>
      <c r="F102" s="178">
        <v>2</v>
      </c>
      <c r="G102" s="169">
        <v>14.13</v>
      </c>
      <c r="H102" s="170">
        <f>TRUNC(F102*G102,2)</f>
        <v>28.26</v>
      </c>
    </row>
    <row r="103" spans="1:8">
      <c r="A103" s="176" t="s">
        <v>256</v>
      </c>
      <c r="B103" s="166" t="s">
        <v>0</v>
      </c>
      <c r="C103" s="176">
        <v>6138</v>
      </c>
      <c r="D103" s="175" t="s">
        <v>258</v>
      </c>
      <c r="E103" s="176" t="s">
        <v>13</v>
      </c>
      <c r="F103" s="178">
        <v>1</v>
      </c>
      <c r="G103" s="169">
        <v>1.66</v>
      </c>
      <c r="H103" s="170">
        <f t="shared" ref="H103:H104" si="0">TRUNC(F103*G103,2)</f>
        <v>1.66</v>
      </c>
    </row>
    <row r="104" spans="1:8">
      <c r="A104" s="176" t="s">
        <v>257</v>
      </c>
      <c r="B104" s="166" t="s">
        <v>0</v>
      </c>
      <c r="C104" s="176">
        <v>37329</v>
      </c>
      <c r="D104" s="175" t="s">
        <v>259</v>
      </c>
      <c r="E104" s="176" t="s">
        <v>13</v>
      </c>
      <c r="F104" s="178">
        <v>0.1469</v>
      </c>
      <c r="G104" s="169">
        <v>44.3</v>
      </c>
      <c r="H104" s="170">
        <f t="shared" si="0"/>
        <v>6.5</v>
      </c>
    </row>
    <row r="105" spans="1:8" ht="15">
      <c r="A105" s="473" t="s">
        <v>157</v>
      </c>
      <c r="B105" s="473"/>
      <c r="C105" s="473"/>
      <c r="D105" s="473"/>
      <c r="E105" s="473"/>
      <c r="F105" s="473"/>
      <c r="G105" s="473"/>
      <c r="H105" s="171">
        <f>SUM(H97:H104)</f>
        <v>55.91</v>
      </c>
    </row>
    <row r="107" spans="1:8" ht="15.75">
      <c r="A107" s="464" t="s">
        <v>272</v>
      </c>
      <c r="B107" s="464"/>
      <c r="C107" s="464"/>
      <c r="D107" s="464"/>
      <c r="E107" s="464"/>
      <c r="F107" s="464"/>
      <c r="G107" s="464"/>
      <c r="H107" s="464"/>
    </row>
    <row r="108" spans="1:8" ht="15.75">
      <c r="A108" s="531" t="s">
        <v>262</v>
      </c>
      <c r="B108" s="532"/>
      <c r="C108" s="532"/>
      <c r="D108" s="532"/>
      <c r="E108" s="532"/>
      <c r="F108" s="532"/>
      <c r="G108" s="532"/>
      <c r="H108" s="532"/>
    </row>
    <row r="109" spans="1:8" ht="30">
      <c r="A109" s="164" t="s">
        <v>1</v>
      </c>
      <c r="B109" s="164" t="s">
        <v>129</v>
      </c>
      <c r="C109" s="164" t="s">
        <v>130</v>
      </c>
      <c r="D109" s="164" t="s">
        <v>131</v>
      </c>
      <c r="E109" s="164" t="s">
        <v>132</v>
      </c>
      <c r="F109" s="164" t="s">
        <v>145</v>
      </c>
      <c r="G109" s="164" t="s">
        <v>136</v>
      </c>
      <c r="H109" s="164" t="s">
        <v>137</v>
      </c>
    </row>
    <row r="110" spans="1:8">
      <c r="A110" s="176" t="s">
        <v>263</v>
      </c>
      <c r="B110" s="166" t="s">
        <v>0</v>
      </c>
      <c r="C110" s="166">
        <v>88309</v>
      </c>
      <c r="D110" s="175" t="s">
        <v>183</v>
      </c>
      <c r="E110" s="176" t="s">
        <v>138</v>
      </c>
      <c r="F110" s="178">
        <v>0.5</v>
      </c>
      <c r="G110" s="169">
        <v>16.690000000000001</v>
      </c>
      <c r="H110" s="170">
        <f>TRUNC(F110*G110,2)</f>
        <v>8.34</v>
      </c>
    </row>
    <row r="111" spans="1:8">
      <c r="A111" s="176" t="s">
        <v>264</v>
      </c>
      <c r="B111" s="166" t="s">
        <v>0</v>
      </c>
      <c r="C111" s="166">
        <v>88316</v>
      </c>
      <c r="D111" s="175" t="s">
        <v>146</v>
      </c>
      <c r="E111" s="176" t="s">
        <v>138</v>
      </c>
      <c r="F111" s="178">
        <v>0.5</v>
      </c>
      <c r="G111" s="169">
        <v>13.56</v>
      </c>
      <c r="H111" s="170">
        <f t="shared" ref="H111" si="1">TRUNC(F111*G111,2)</f>
        <v>6.78</v>
      </c>
    </row>
    <row r="112" spans="1:8" ht="30">
      <c r="A112" s="164" t="s">
        <v>1</v>
      </c>
      <c r="B112" s="164" t="s">
        <v>129</v>
      </c>
      <c r="C112" s="164" t="s">
        <v>130</v>
      </c>
      <c r="D112" s="164" t="s">
        <v>2</v>
      </c>
      <c r="E112" s="164" t="s">
        <v>132</v>
      </c>
      <c r="F112" s="164" t="s">
        <v>145</v>
      </c>
      <c r="G112" s="164" t="s">
        <v>136</v>
      </c>
      <c r="H112" s="164" t="s">
        <v>137</v>
      </c>
    </row>
    <row r="113" spans="1:8">
      <c r="A113" s="176"/>
      <c r="B113" s="166"/>
      <c r="C113" s="166"/>
      <c r="D113" s="175"/>
      <c r="E113" s="176"/>
      <c r="F113" s="178"/>
      <c r="G113" s="169"/>
      <c r="H113" s="170"/>
    </row>
    <row r="114" spans="1:8" ht="30">
      <c r="A114" s="164" t="s">
        <v>1</v>
      </c>
      <c r="B114" s="164" t="s">
        <v>129</v>
      </c>
      <c r="C114" s="164" t="s">
        <v>130</v>
      </c>
      <c r="D114" s="164" t="s">
        <v>184</v>
      </c>
      <c r="E114" s="164" t="s">
        <v>132</v>
      </c>
      <c r="F114" s="164" t="s">
        <v>145</v>
      </c>
      <c r="G114" s="164" t="s">
        <v>136</v>
      </c>
      <c r="H114" s="164" t="s">
        <v>137</v>
      </c>
    </row>
    <row r="115" spans="1:8" ht="25.5">
      <c r="A115" s="176" t="s">
        <v>265</v>
      </c>
      <c r="B115" s="166" t="s">
        <v>0</v>
      </c>
      <c r="C115" s="166">
        <v>36204</v>
      </c>
      <c r="D115" s="175" t="s">
        <v>266</v>
      </c>
      <c r="E115" s="176" t="s">
        <v>13</v>
      </c>
      <c r="F115" s="178">
        <v>1</v>
      </c>
      <c r="G115" s="169">
        <v>105.55</v>
      </c>
      <c r="H115" s="170">
        <f>TRUNC(F115*G115,2)</f>
        <v>105.55</v>
      </c>
    </row>
    <row r="116" spans="1:8" ht="15">
      <c r="A116" s="473" t="s">
        <v>185</v>
      </c>
      <c r="B116" s="473"/>
      <c r="C116" s="473"/>
      <c r="D116" s="473"/>
      <c r="E116" s="473"/>
      <c r="F116" s="473"/>
      <c r="G116" s="473"/>
      <c r="H116" s="171">
        <f>SUM(H110:H115)</f>
        <v>120.67</v>
      </c>
    </row>
    <row r="118" spans="1:8" ht="15.75">
      <c r="A118" s="464" t="s">
        <v>273</v>
      </c>
      <c r="B118" s="464"/>
      <c r="C118" s="464"/>
      <c r="D118" s="464"/>
      <c r="E118" s="464"/>
      <c r="F118" s="464"/>
      <c r="G118" s="464"/>
      <c r="H118" s="464"/>
    </row>
    <row r="119" spans="1:8" ht="15.75">
      <c r="A119" s="531" t="s">
        <v>267</v>
      </c>
      <c r="B119" s="532"/>
      <c r="C119" s="532"/>
      <c r="D119" s="532"/>
      <c r="E119" s="532"/>
      <c r="F119" s="532"/>
      <c r="G119" s="532"/>
      <c r="H119" s="532"/>
    </row>
    <row r="120" spans="1:8" ht="30">
      <c r="A120" s="164" t="s">
        <v>1</v>
      </c>
      <c r="B120" s="164" t="s">
        <v>129</v>
      </c>
      <c r="C120" s="164" t="s">
        <v>130</v>
      </c>
      <c r="D120" s="164" t="s">
        <v>131</v>
      </c>
      <c r="E120" s="164" t="s">
        <v>132</v>
      </c>
      <c r="F120" s="164" t="s">
        <v>145</v>
      </c>
      <c r="G120" s="164" t="s">
        <v>136</v>
      </c>
      <c r="H120" s="164" t="s">
        <v>137</v>
      </c>
    </row>
    <row r="121" spans="1:8">
      <c r="A121" s="176" t="s">
        <v>268</v>
      </c>
      <c r="B121" s="166" t="s">
        <v>0</v>
      </c>
      <c r="C121" s="166">
        <v>88309</v>
      </c>
      <c r="D121" s="175" t="s">
        <v>183</v>
      </c>
      <c r="E121" s="176" t="s">
        <v>138</v>
      </c>
      <c r="F121" s="178">
        <v>0.5</v>
      </c>
      <c r="G121" s="169">
        <v>16.690000000000001</v>
      </c>
      <c r="H121" s="170">
        <f>TRUNC(F121*G121,2)</f>
        <v>8.34</v>
      </c>
    </row>
    <row r="122" spans="1:8">
      <c r="A122" s="176" t="s">
        <v>269</v>
      </c>
      <c r="B122" s="166" t="s">
        <v>0</v>
      </c>
      <c r="C122" s="166">
        <v>88316</v>
      </c>
      <c r="D122" s="175" t="s">
        <v>146</v>
      </c>
      <c r="E122" s="176" t="s">
        <v>138</v>
      </c>
      <c r="F122" s="178">
        <v>0.5</v>
      </c>
      <c r="G122" s="169">
        <v>13.56</v>
      </c>
      <c r="H122" s="170">
        <f t="shared" ref="H122" si="2">TRUNC(F122*G122,2)</f>
        <v>6.78</v>
      </c>
    </row>
    <row r="123" spans="1:8" ht="30">
      <c r="A123" s="164" t="s">
        <v>1</v>
      </c>
      <c r="B123" s="164" t="s">
        <v>129</v>
      </c>
      <c r="C123" s="164" t="s">
        <v>130</v>
      </c>
      <c r="D123" s="164" t="s">
        <v>2</v>
      </c>
      <c r="E123" s="164" t="s">
        <v>132</v>
      </c>
      <c r="F123" s="164" t="s">
        <v>145</v>
      </c>
      <c r="G123" s="164" t="s">
        <v>136</v>
      </c>
      <c r="H123" s="164" t="s">
        <v>137</v>
      </c>
    </row>
    <row r="124" spans="1:8">
      <c r="A124" s="176"/>
      <c r="B124" s="166"/>
      <c r="C124" s="166"/>
      <c r="D124" s="175"/>
      <c r="E124" s="176"/>
      <c r="F124" s="178"/>
      <c r="G124" s="169"/>
      <c r="H124" s="170"/>
    </row>
    <row r="125" spans="1:8" ht="30">
      <c r="A125" s="164" t="s">
        <v>1</v>
      </c>
      <c r="B125" s="164" t="s">
        <v>129</v>
      </c>
      <c r="C125" s="164" t="s">
        <v>130</v>
      </c>
      <c r="D125" s="164" t="s">
        <v>184</v>
      </c>
      <c r="E125" s="164" t="s">
        <v>132</v>
      </c>
      <c r="F125" s="164" t="s">
        <v>145</v>
      </c>
      <c r="G125" s="164" t="s">
        <v>136</v>
      </c>
      <c r="H125" s="164" t="s">
        <v>137</v>
      </c>
    </row>
    <row r="126" spans="1:8" ht="25.5">
      <c r="A126" s="176" t="s">
        <v>270</v>
      </c>
      <c r="B126" s="166" t="s">
        <v>0</v>
      </c>
      <c r="C126" s="166">
        <v>36209</v>
      </c>
      <c r="D126" s="175" t="s">
        <v>271</v>
      </c>
      <c r="E126" s="176" t="s">
        <v>13</v>
      </c>
      <c r="F126" s="178">
        <v>1</v>
      </c>
      <c r="G126" s="169">
        <v>275.14</v>
      </c>
      <c r="H126" s="170">
        <f>TRUNC(F126*G126,2)</f>
        <v>275.14</v>
      </c>
    </row>
    <row r="127" spans="1:8" ht="15">
      <c r="A127" s="473" t="s">
        <v>185</v>
      </c>
      <c r="B127" s="473"/>
      <c r="C127" s="473"/>
      <c r="D127" s="473"/>
      <c r="E127" s="473"/>
      <c r="F127" s="473"/>
      <c r="G127" s="473"/>
      <c r="H127" s="171">
        <f>SUM(H121:H126)</f>
        <v>290.26</v>
      </c>
    </row>
  </sheetData>
  <mergeCells count="44">
    <mergeCell ref="A116:G116"/>
    <mergeCell ref="A118:H118"/>
    <mergeCell ref="A119:H119"/>
    <mergeCell ref="A127:G127"/>
    <mergeCell ref="A92:G92"/>
    <mergeCell ref="A95:H95"/>
    <mergeCell ref="A105:G105"/>
    <mergeCell ref="A107:H107"/>
    <mergeCell ref="A108:H108"/>
    <mergeCell ref="A7:H7"/>
    <mergeCell ref="A8:H8"/>
    <mergeCell ref="A14:G14"/>
    <mergeCell ref="A15:H15"/>
    <mergeCell ref="A16:H16"/>
    <mergeCell ref="A21:G21"/>
    <mergeCell ref="A22:H22"/>
    <mergeCell ref="A23:H23"/>
    <mergeCell ref="A28:G28"/>
    <mergeCell ref="A29:H29"/>
    <mergeCell ref="A30:H30"/>
    <mergeCell ref="A38:G38"/>
    <mergeCell ref="A94:H94"/>
    <mergeCell ref="A1:H1"/>
    <mergeCell ref="A2:H2"/>
    <mergeCell ref="B3:F3"/>
    <mergeCell ref="B4:F4"/>
    <mergeCell ref="G4:G6"/>
    <mergeCell ref="B5:F5"/>
    <mergeCell ref="B6:F6"/>
    <mergeCell ref="H4:H6"/>
    <mergeCell ref="A64:G64"/>
    <mergeCell ref="A39:H39"/>
    <mergeCell ref="A40:H40"/>
    <mergeCell ref="A51:G51"/>
    <mergeCell ref="A53:H53"/>
    <mergeCell ref="A54:H54"/>
    <mergeCell ref="A86:H86"/>
    <mergeCell ref="A87:H87"/>
    <mergeCell ref="A66:H66"/>
    <mergeCell ref="A67:H67"/>
    <mergeCell ref="A74:G74"/>
    <mergeCell ref="A76:H76"/>
    <mergeCell ref="A77:H77"/>
    <mergeCell ref="A84:G84"/>
  </mergeCells>
  <pageMargins left="0.51181102362204722" right="0.51181102362204722" top="0.78740157480314965" bottom="0.98425196850393704" header="0.31496062992125984" footer="0.31496062992125984"/>
  <pageSetup paperSize="9" scale="61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workbookViewId="0">
      <selection activeCell="L9" sqref="L9"/>
    </sheetView>
  </sheetViews>
  <sheetFormatPr defaultRowHeight="12.75"/>
  <cols>
    <col min="1" max="3" width="9.33203125" style="146"/>
    <col min="4" max="4" width="76.83203125" style="146" bestFit="1" customWidth="1"/>
    <col min="5" max="5" width="7.33203125" style="146" bestFit="1" customWidth="1"/>
    <col min="6" max="6" width="11.83203125" style="146" bestFit="1" customWidth="1"/>
    <col min="7" max="7" width="11.33203125" style="146" bestFit="1" customWidth="1"/>
    <col min="8" max="8" width="15.1640625" style="146" customWidth="1"/>
    <col min="9" max="9" width="14" style="146" customWidth="1"/>
    <col min="10" max="10" width="19.33203125" style="146" bestFit="1" customWidth="1"/>
    <col min="11" max="259" width="9.33203125" style="146"/>
    <col min="260" max="260" width="76.83203125" style="146" bestFit="1" customWidth="1"/>
    <col min="261" max="261" width="7.33203125" style="146" bestFit="1" customWidth="1"/>
    <col min="262" max="262" width="11.83203125" style="146" bestFit="1" customWidth="1"/>
    <col min="263" max="263" width="11.33203125" style="146" bestFit="1" customWidth="1"/>
    <col min="264" max="264" width="15.1640625" style="146" customWidth="1"/>
    <col min="265" max="265" width="14" style="146" customWidth="1"/>
    <col min="266" max="266" width="19.33203125" style="146" bestFit="1" customWidth="1"/>
    <col min="267" max="515" width="9.33203125" style="146"/>
    <col min="516" max="516" width="76.83203125" style="146" bestFit="1" customWidth="1"/>
    <col min="517" max="517" width="7.33203125" style="146" bestFit="1" customWidth="1"/>
    <col min="518" max="518" width="11.83203125" style="146" bestFit="1" customWidth="1"/>
    <col min="519" max="519" width="11.33203125" style="146" bestFit="1" customWidth="1"/>
    <col min="520" max="520" width="15.1640625" style="146" customWidth="1"/>
    <col min="521" max="521" width="14" style="146" customWidth="1"/>
    <col min="522" max="522" width="19.33203125" style="146" bestFit="1" customWidth="1"/>
    <col min="523" max="771" width="9.33203125" style="146"/>
    <col min="772" max="772" width="76.83203125" style="146" bestFit="1" customWidth="1"/>
    <col min="773" max="773" width="7.33203125" style="146" bestFit="1" customWidth="1"/>
    <col min="774" max="774" width="11.83203125" style="146" bestFit="1" customWidth="1"/>
    <col min="775" max="775" width="11.33203125" style="146" bestFit="1" customWidth="1"/>
    <col min="776" max="776" width="15.1640625" style="146" customWidth="1"/>
    <col min="777" max="777" width="14" style="146" customWidth="1"/>
    <col min="778" max="778" width="19.33203125" style="146" bestFit="1" customWidth="1"/>
    <col min="779" max="1027" width="9.33203125" style="146"/>
    <col min="1028" max="1028" width="76.83203125" style="146" bestFit="1" customWidth="1"/>
    <col min="1029" max="1029" width="7.33203125" style="146" bestFit="1" customWidth="1"/>
    <col min="1030" max="1030" width="11.83203125" style="146" bestFit="1" customWidth="1"/>
    <col min="1031" max="1031" width="11.33203125" style="146" bestFit="1" customWidth="1"/>
    <col min="1032" max="1032" width="15.1640625" style="146" customWidth="1"/>
    <col min="1033" max="1033" width="14" style="146" customWidth="1"/>
    <col min="1034" max="1034" width="19.33203125" style="146" bestFit="1" customWidth="1"/>
    <col min="1035" max="1283" width="9.33203125" style="146"/>
    <col min="1284" max="1284" width="76.83203125" style="146" bestFit="1" customWidth="1"/>
    <col min="1285" max="1285" width="7.33203125" style="146" bestFit="1" customWidth="1"/>
    <col min="1286" max="1286" width="11.83203125" style="146" bestFit="1" customWidth="1"/>
    <col min="1287" max="1287" width="11.33203125" style="146" bestFit="1" customWidth="1"/>
    <col min="1288" max="1288" width="15.1640625" style="146" customWidth="1"/>
    <col min="1289" max="1289" width="14" style="146" customWidth="1"/>
    <col min="1290" max="1290" width="19.33203125" style="146" bestFit="1" customWidth="1"/>
    <col min="1291" max="1539" width="9.33203125" style="146"/>
    <col min="1540" max="1540" width="76.83203125" style="146" bestFit="1" customWidth="1"/>
    <col min="1541" max="1541" width="7.33203125" style="146" bestFit="1" customWidth="1"/>
    <col min="1542" max="1542" width="11.83203125" style="146" bestFit="1" customWidth="1"/>
    <col min="1543" max="1543" width="11.33203125" style="146" bestFit="1" customWidth="1"/>
    <col min="1544" max="1544" width="15.1640625" style="146" customWidth="1"/>
    <col min="1545" max="1545" width="14" style="146" customWidth="1"/>
    <col min="1546" max="1546" width="19.33203125" style="146" bestFit="1" customWidth="1"/>
    <col min="1547" max="1795" width="9.33203125" style="146"/>
    <col min="1796" max="1796" width="76.83203125" style="146" bestFit="1" customWidth="1"/>
    <col min="1797" max="1797" width="7.33203125" style="146" bestFit="1" customWidth="1"/>
    <col min="1798" max="1798" width="11.83203125" style="146" bestFit="1" customWidth="1"/>
    <col min="1799" max="1799" width="11.33203125" style="146" bestFit="1" customWidth="1"/>
    <col min="1800" max="1800" width="15.1640625" style="146" customWidth="1"/>
    <col min="1801" max="1801" width="14" style="146" customWidth="1"/>
    <col min="1802" max="1802" width="19.33203125" style="146" bestFit="1" customWidth="1"/>
    <col min="1803" max="2051" width="9.33203125" style="146"/>
    <col min="2052" max="2052" width="76.83203125" style="146" bestFit="1" customWidth="1"/>
    <col min="2053" max="2053" width="7.33203125" style="146" bestFit="1" customWidth="1"/>
    <col min="2054" max="2054" width="11.83203125" style="146" bestFit="1" customWidth="1"/>
    <col min="2055" max="2055" width="11.33203125" style="146" bestFit="1" customWidth="1"/>
    <col min="2056" max="2056" width="15.1640625" style="146" customWidth="1"/>
    <col min="2057" max="2057" width="14" style="146" customWidth="1"/>
    <col min="2058" max="2058" width="19.33203125" style="146" bestFit="1" customWidth="1"/>
    <col min="2059" max="2307" width="9.33203125" style="146"/>
    <col min="2308" max="2308" width="76.83203125" style="146" bestFit="1" customWidth="1"/>
    <col min="2309" max="2309" width="7.33203125" style="146" bestFit="1" customWidth="1"/>
    <col min="2310" max="2310" width="11.83203125" style="146" bestFit="1" customWidth="1"/>
    <col min="2311" max="2311" width="11.33203125" style="146" bestFit="1" customWidth="1"/>
    <col min="2312" max="2312" width="15.1640625" style="146" customWidth="1"/>
    <col min="2313" max="2313" width="14" style="146" customWidth="1"/>
    <col min="2314" max="2314" width="19.33203125" style="146" bestFit="1" customWidth="1"/>
    <col min="2315" max="2563" width="9.33203125" style="146"/>
    <col min="2564" max="2564" width="76.83203125" style="146" bestFit="1" customWidth="1"/>
    <col min="2565" max="2565" width="7.33203125" style="146" bestFit="1" customWidth="1"/>
    <col min="2566" max="2566" width="11.83203125" style="146" bestFit="1" customWidth="1"/>
    <col min="2567" max="2567" width="11.33203125" style="146" bestFit="1" customWidth="1"/>
    <col min="2568" max="2568" width="15.1640625" style="146" customWidth="1"/>
    <col min="2569" max="2569" width="14" style="146" customWidth="1"/>
    <col min="2570" max="2570" width="19.33203125" style="146" bestFit="1" customWidth="1"/>
    <col min="2571" max="2819" width="9.33203125" style="146"/>
    <col min="2820" max="2820" width="76.83203125" style="146" bestFit="1" customWidth="1"/>
    <col min="2821" max="2821" width="7.33203125" style="146" bestFit="1" customWidth="1"/>
    <col min="2822" max="2822" width="11.83203125" style="146" bestFit="1" customWidth="1"/>
    <col min="2823" max="2823" width="11.33203125" style="146" bestFit="1" customWidth="1"/>
    <col min="2824" max="2824" width="15.1640625" style="146" customWidth="1"/>
    <col min="2825" max="2825" width="14" style="146" customWidth="1"/>
    <col min="2826" max="2826" width="19.33203125" style="146" bestFit="1" customWidth="1"/>
    <col min="2827" max="3075" width="9.33203125" style="146"/>
    <col min="3076" max="3076" width="76.83203125" style="146" bestFit="1" customWidth="1"/>
    <col min="3077" max="3077" width="7.33203125" style="146" bestFit="1" customWidth="1"/>
    <col min="3078" max="3078" width="11.83203125" style="146" bestFit="1" customWidth="1"/>
    <col min="3079" max="3079" width="11.33203125" style="146" bestFit="1" customWidth="1"/>
    <col min="3080" max="3080" width="15.1640625" style="146" customWidth="1"/>
    <col min="3081" max="3081" width="14" style="146" customWidth="1"/>
    <col min="3082" max="3082" width="19.33203125" style="146" bestFit="1" customWidth="1"/>
    <col min="3083" max="3331" width="9.33203125" style="146"/>
    <col min="3332" max="3332" width="76.83203125" style="146" bestFit="1" customWidth="1"/>
    <col min="3333" max="3333" width="7.33203125" style="146" bestFit="1" customWidth="1"/>
    <col min="3334" max="3334" width="11.83203125" style="146" bestFit="1" customWidth="1"/>
    <col min="3335" max="3335" width="11.33203125" style="146" bestFit="1" customWidth="1"/>
    <col min="3336" max="3336" width="15.1640625" style="146" customWidth="1"/>
    <col min="3337" max="3337" width="14" style="146" customWidth="1"/>
    <col min="3338" max="3338" width="19.33203125" style="146" bestFit="1" customWidth="1"/>
    <col min="3339" max="3587" width="9.33203125" style="146"/>
    <col min="3588" max="3588" width="76.83203125" style="146" bestFit="1" customWidth="1"/>
    <col min="3589" max="3589" width="7.33203125" style="146" bestFit="1" customWidth="1"/>
    <col min="3590" max="3590" width="11.83203125" style="146" bestFit="1" customWidth="1"/>
    <col min="3591" max="3591" width="11.33203125" style="146" bestFit="1" customWidth="1"/>
    <col min="3592" max="3592" width="15.1640625" style="146" customWidth="1"/>
    <col min="3593" max="3593" width="14" style="146" customWidth="1"/>
    <col min="3594" max="3594" width="19.33203125" style="146" bestFit="1" customWidth="1"/>
    <col min="3595" max="3843" width="9.33203125" style="146"/>
    <col min="3844" max="3844" width="76.83203125" style="146" bestFit="1" customWidth="1"/>
    <col min="3845" max="3845" width="7.33203125" style="146" bestFit="1" customWidth="1"/>
    <col min="3846" max="3846" width="11.83203125" style="146" bestFit="1" customWidth="1"/>
    <col min="3847" max="3847" width="11.33203125" style="146" bestFit="1" customWidth="1"/>
    <col min="3848" max="3848" width="15.1640625" style="146" customWidth="1"/>
    <col min="3849" max="3849" width="14" style="146" customWidth="1"/>
    <col min="3850" max="3850" width="19.33203125" style="146" bestFit="1" customWidth="1"/>
    <col min="3851" max="4099" width="9.33203125" style="146"/>
    <col min="4100" max="4100" width="76.83203125" style="146" bestFit="1" customWidth="1"/>
    <col min="4101" max="4101" width="7.33203125" style="146" bestFit="1" customWidth="1"/>
    <col min="4102" max="4102" width="11.83203125" style="146" bestFit="1" customWidth="1"/>
    <col min="4103" max="4103" width="11.33203125" style="146" bestFit="1" customWidth="1"/>
    <col min="4104" max="4104" width="15.1640625" style="146" customWidth="1"/>
    <col min="4105" max="4105" width="14" style="146" customWidth="1"/>
    <col min="4106" max="4106" width="19.33203125" style="146" bestFit="1" customWidth="1"/>
    <col min="4107" max="4355" width="9.33203125" style="146"/>
    <col min="4356" max="4356" width="76.83203125" style="146" bestFit="1" customWidth="1"/>
    <col min="4357" max="4357" width="7.33203125" style="146" bestFit="1" customWidth="1"/>
    <col min="4358" max="4358" width="11.83203125" style="146" bestFit="1" customWidth="1"/>
    <col min="4359" max="4359" width="11.33203125" style="146" bestFit="1" customWidth="1"/>
    <col min="4360" max="4360" width="15.1640625" style="146" customWidth="1"/>
    <col min="4361" max="4361" width="14" style="146" customWidth="1"/>
    <col min="4362" max="4362" width="19.33203125" style="146" bestFit="1" customWidth="1"/>
    <col min="4363" max="4611" width="9.33203125" style="146"/>
    <col min="4612" max="4612" width="76.83203125" style="146" bestFit="1" customWidth="1"/>
    <col min="4613" max="4613" width="7.33203125" style="146" bestFit="1" customWidth="1"/>
    <col min="4614" max="4614" width="11.83203125" style="146" bestFit="1" customWidth="1"/>
    <col min="4615" max="4615" width="11.33203125" style="146" bestFit="1" customWidth="1"/>
    <col min="4616" max="4616" width="15.1640625" style="146" customWidth="1"/>
    <col min="4617" max="4617" width="14" style="146" customWidth="1"/>
    <col min="4618" max="4618" width="19.33203125" style="146" bestFit="1" customWidth="1"/>
    <col min="4619" max="4867" width="9.33203125" style="146"/>
    <col min="4868" max="4868" width="76.83203125" style="146" bestFit="1" customWidth="1"/>
    <col min="4869" max="4869" width="7.33203125" style="146" bestFit="1" customWidth="1"/>
    <col min="4870" max="4870" width="11.83203125" style="146" bestFit="1" customWidth="1"/>
    <col min="4871" max="4871" width="11.33203125" style="146" bestFit="1" customWidth="1"/>
    <col min="4872" max="4872" width="15.1640625" style="146" customWidth="1"/>
    <col min="4873" max="4873" width="14" style="146" customWidth="1"/>
    <col min="4874" max="4874" width="19.33203125" style="146" bestFit="1" customWidth="1"/>
    <col min="4875" max="5123" width="9.33203125" style="146"/>
    <col min="5124" max="5124" width="76.83203125" style="146" bestFit="1" customWidth="1"/>
    <col min="5125" max="5125" width="7.33203125" style="146" bestFit="1" customWidth="1"/>
    <col min="5126" max="5126" width="11.83203125" style="146" bestFit="1" customWidth="1"/>
    <col min="5127" max="5127" width="11.33203125" style="146" bestFit="1" customWidth="1"/>
    <col min="5128" max="5128" width="15.1640625" style="146" customWidth="1"/>
    <col min="5129" max="5129" width="14" style="146" customWidth="1"/>
    <col min="5130" max="5130" width="19.33203125" style="146" bestFit="1" customWidth="1"/>
    <col min="5131" max="5379" width="9.33203125" style="146"/>
    <col min="5380" max="5380" width="76.83203125" style="146" bestFit="1" customWidth="1"/>
    <col min="5381" max="5381" width="7.33203125" style="146" bestFit="1" customWidth="1"/>
    <col min="5382" max="5382" width="11.83203125" style="146" bestFit="1" customWidth="1"/>
    <col min="5383" max="5383" width="11.33203125" style="146" bestFit="1" customWidth="1"/>
    <col min="5384" max="5384" width="15.1640625" style="146" customWidth="1"/>
    <col min="5385" max="5385" width="14" style="146" customWidth="1"/>
    <col min="5386" max="5386" width="19.33203125" style="146" bestFit="1" customWidth="1"/>
    <col min="5387" max="5635" width="9.33203125" style="146"/>
    <col min="5636" max="5636" width="76.83203125" style="146" bestFit="1" customWidth="1"/>
    <col min="5637" max="5637" width="7.33203125" style="146" bestFit="1" customWidth="1"/>
    <col min="5638" max="5638" width="11.83203125" style="146" bestFit="1" customWidth="1"/>
    <col min="5639" max="5639" width="11.33203125" style="146" bestFit="1" customWidth="1"/>
    <col min="5640" max="5640" width="15.1640625" style="146" customWidth="1"/>
    <col min="5641" max="5641" width="14" style="146" customWidth="1"/>
    <col min="5642" max="5642" width="19.33203125" style="146" bestFit="1" customWidth="1"/>
    <col min="5643" max="5891" width="9.33203125" style="146"/>
    <col min="5892" max="5892" width="76.83203125" style="146" bestFit="1" customWidth="1"/>
    <col min="5893" max="5893" width="7.33203125" style="146" bestFit="1" customWidth="1"/>
    <col min="5894" max="5894" width="11.83203125" style="146" bestFit="1" customWidth="1"/>
    <col min="5895" max="5895" width="11.33203125" style="146" bestFit="1" customWidth="1"/>
    <col min="5896" max="5896" width="15.1640625" style="146" customWidth="1"/>
    <col min="5897" max="5897" width="14" style="146" customWidth="1"/>
    <col min="5898" max="5898" width="19.33203125" style="146" bestFit="1" customWidth="1"/>
    <col min="5899" max="6147" width="9.33203125" style="146"/>
    <col min="6148" max="6148" width="76.83203125" style="146" bestFit="1" customWidth="1"/>
    <col min="6149" max="6149" width="7.33203125" style="146" bestFit="1" customWidth="1"/>
    <col min="6150" max="6150" width="11.83203125" style="146" bestFit="1" customWidth="1"/>
    <col min="6151" max="6151" width="11.33203125" style="146" bestFit="1" customWidth="1"/>
    <col min="6152" max="6152" width="15.1640625" style="146" customWidth="1"/>
    <col min="6153" max="6153" width="14" style="146" customWidth="1"/>
    <col min="6154" max="6154" width="19.33203125" style="146" bestFit="1" customWidth="1"/>
    <col min="6155" max="6403" width="9.33203125" style="146"/>
    <col min="6404" max="6404" width="76.83203125" style="146" bestFit="1" customWidth="1"/>
    <col min="6405" max="6405" width="7.33203125" style="146" bestFit="1" customWidth="1"/>
    <col min="6406" max="6406" width="11.83203125" style="146" bestFit="1" customWidth="1"/>
    <col min="6407" max="6407" width="11.33203125" style="146" bestFit="1" customWidth="1"/>
    <col min="6408" max="6408" width="15.1640625" style="146" customWidth="1"/>
    <col min="6409" max="6409" width="14" style="146" customWidth="1"/>
    <col min="6410" max="6410" width="19.33203125" style="146" bestFit="1" customWidth="1"/>
    <col min="6411" max="6659" width="9.33203125" style="146"/>
    <col min="6660" max="6660" width="76.83203125" style="146" bestFit="1" customWidth="1"/>
    <col min="6661" max="6661" width="7.33203125" style="146" bestFit="1" customWidth="1"/>
    <col min="6662" max="6662" width="11.83203125" style="146" bestFit="1" customWidth="1"/>
    <col min="6663" max="6663" width="11.33203125" style="146" bestFit="1" customWidth="1"/>
    <col min="6664" max="6664" width="15.1640625" style="146" customWidth="1"/>
    <col min="6665" max="6665" width="14" style="146" customWidth="1"/>
    <col min="6666" max="6666" width="19.33203125" style="146" bestFit="1" customWidth="1"/>
    <col min="6667" max="6915" width="9.33203125" style="146"/>
    <col min="6916" max="6916" width="76.83203125" style="146" bestFit="1" customWidth="1"/>
    <col min="6917" max="6917" width="7.33203125" style="146" bestFit="1" customWidth="1"/>
    <col min="6918" max="6918" width="11.83203125" style="146" bestFit="1" customWidth="1"/>
    <col min="6919" max="6919" width="11.33203125" style="146" bestFit="1" customWidth="1"/>
    <col min="6920" max="6920" width="15.1640625" style="146" customWidth="1"/>
    <col min="6921" max="6921" width="14" style="146" customWidth="1"/>
    <col min="6922" max="6922" width="19.33203125" style="146" bestFit="1" customWidth="1"/>
    <col min="6923" max="7171" width="9.33203125" style="146"/>
    <col min="7172" max="7172" width="76.83203125" style="146" bestFit="1" customWidth="1"/>
    <col min="7173" max="7173" width="7.33203125" style="146" bestFit="1" customWidth="1"/>
    <col min="7174" max="7174" width="11.83203125" style="146" bestFit="1" customWidth="1"/>
    <col min="7175" max="7175" width="11.33203125" style="146" bestFit="1" customWidth="1"/>
    <col min="7176" max="7176" width="15.1640625" style="146" customWidth="1"/>
    <col min="7177" max="7177" width="14" style="146" customWidth="1"/>
    <col min="7178" max="7178" width="19.33203125" style="146" bestFit="1" customWidth="1"/>
    <col min="7179" max="7427" width="9.33203125" style="146"/>
    <col min="7428" max="7428" width="76.83203125" style="146" bestFit="1" customWidth="1"/>
    <col min="7429" max="7429" width="7.33203125" style="146" bestFit="1" customWidth="1"/>
    <col min="7430" max="7430" width="11.83203125" style="146" bestFit="1" customWidth="1"/>
    <col min="7431" max="7431" width="11.33203125" style="146" bestFit="1" customWidth="1"/>
    <col min="7432" max="7432" width="15.1640625" style="146" customWidth="1"/>
    <col min="7433" max="7433" width="14" style="146" customWidth="1"/>
    <col min="7434" max="7434" width="19.33203125" style="146" bestFit="1" customWidth="1"/>
    <col min="7435" max="7683" width="9.33203125" style="146"/>
    <col min="7684" max="7684" width="76.83203125" style="146" bestFit="1" customWidth="1"/>
    <col min="7685" max="7685" width="7.33203125" style="146" bestFit="1" customWidth="1"/>
    <col min="7686" max="7686" width="11.83203125" style="146" bestFit="1" customWidth="1"/>
    <col min="7687" max="7687" width="11.33203125" style="146" bestFit="1" customWidth="1"/>
    <col min="7688" max="7688" width="15.1640625" style="146" customWidth="1"/>
    <col min="7689" max="7689" width="14" style="146" customWidth="1"/>
    <col min="7690" max="7690" width="19.33203125" style="146" bestFit="1" customWidth="1"/>
    <col min="7691" max="7939" width="9.33203125" style="146"/>
    <col min="7940" max="7940" width="76.83203125" style="146" bestFit="1" customWidth="1"/>
    <col min="7941" max="7941" width="7.33203125" style="146" bestFit="1" customWidth="1"/>
    <col min="7942" max="7942" width="11.83203125" style="146" bestFit="1" customWidth="1"/>
    <col min="7943" max="7943" width="11.33203125" style="146" bestFit="1" customWidth="1"/>
    <col min="7944" max="7944" width="15.1640625" style="146" customWidth="1"/>
    <col min="7945" max="7945" width="14" style="146" customWidth="1"/>
    <col min="7946" max="7946" width="19.33203125" style="146" bestFit="1" customWidth="1"/>
    <col min="7947" max="8195" width="9.33203125" style="146"/>
    <col min="8196" max="8196" width="76.83203125" style="146" bestFit="1" customWidth="1"/>
    <col min="8197" max="8197" width="7.33203125" style="146" bestFit="1" customWidth="1"/>
    <col min="8198" max="8198" width="11.83203125" style="146" bestFit="1" customWidth="1"/>
    <col min="8199" max="8199" width="11.33203125" style="146" bestFit="1" customWidth="1"/>
    <col min="8200" max="8200" width="15.1640625" style="146" customWidth="1"/>
    <col min="8201" max="8201" width="14" style="146" customWidth="1"/>
    <col min="8202" max="8202" width="19.33203125" style="146" bestFit="1" customWidth="1"/>
    <col min="8203" max="8451" width="9.33203125" style="146"/>
    <col min="8452" max="8452" width="76.83203125" style="146" bestFit="1" customWidth="1"/>
    <col min="8453" max="8453" width="7.33203125" style="146" bestFit="1" customWidth="1"/>
    <col min="8454" max="8454" width="11.83203125" style="146" bestFit="1" customWidth="1"/>
    <col min="8455" max="8455" width="11.33203125" style="146" bestFit="1" customWidth="1"/>
    <col min="8456" max="8456" width="15.1640625" style="146" customWidth="1"/>
    <col min="8457" max="8457" width="14" style="146" customWidth="1"/>
    <col min="8458" max="8458" width="19.33203125" style="146" bestFit="1" customWidth="1"/>
    <col min="8459" max="8707" width="9.33203125" style="146"/>
    <col min="8708" max="8708" width="76.83203125" style="146" bestFit="1" customWidth="1"/>
    <col min="8709" max="8709" width="7.33203125" style="146" bestFit="1" customWidth="1"/>
    <col min="8710" max="8710" width="11.83203125" style="146" bestFit="1" customWidth="1"/>
    <col min="8711" max="8711" width="11.33203125" style="146" bestFit="1" customWidth="1"/>
    <col min="8712" max="8712" width="15.1640625" style="146" customWidth="1"/>
    <col min="8713" max="8713" width="14" style="146" customWidth="1"/>
    <col min="8714" max="8714" width="19.33203125" style="146" bestFit="1" customWidth="1"/>
    <col min="8715" max="8963" width="9.33203125" style="146"/>
    <col min="8964" max="8964" width="76.83203125" style="146" bestFit="1" customWidth="1"/>
    <col min="8965" max="8965" width="7.33203125" style="146" bestFit="1" customWidth="1"/>
    <col min="8966" max="8966" width="11.83203125" style="146" bestFit="1" customWidth="1"/>
    <col min="8967" max="8967" width="11.33203125" style="146" bestFit="1" customWidth="1"/>
    <col min="8968" max="8968" width="15.1640625" style="146" customWidth="1"/>
    <col min="8969" max="8969" width="14" style="146" customWidth="1"/>
    <col min="8970" max="8970" width="19.33203125" style="146" bestFit="1" customWidth="1"/>
    <col min="8971" max="9219" width="9.33203125" style="146"/>
    <col min="9220" max="9220" width="76.83203125" style="146" bestFit="1" customWidth="1"/>
    <col min="9221" max="9221" width="7.33203125" style="146" bestFit="1" customWidth="1"/>
    <col min="9222" max="9222" width="11.83203125" style="146" bestFit="1" customWidth="1"/>
    <col min="9223" max="9223" width="11.33203125" style="146" bestFit="1" customWidth="1"/>
    <col min="9224" max="9224" width="15.1640625" style="146" customWidth="1"/>
    <col min="9225" max="9225" width="14" style="146" customWidth="1"/>
    <col min="9226" max="9226" width="19.33203125" style="146" bestFit="1" customWidth="1"/>
    <col min="9227" max="9475" width="9.33203125" style="146"/>
    <col min="9476" max="9476" width="76.83203125" style="146" bestFit="1" customWidth="1"/>
    <col min="9477" max="9477" width="7.33203125" style="146" bestFit="1" customWidth="1"/>
    <col min="9478" max="9478" width="11.83203125" style="146" bestFit="1" customWidth="1"/>
    <col min="9479" max="9479" width="11.33203125" style="146" bestFit="1" customWidth="1"/>
    <col min="9480" max="9480" width="15.1640625" style="146" customWidth="1"/>
    <col min="9481" max="9481" width="14" style="146" customWidth="1"/>
    <col min="9482" max="9482" width="19.33203125" style="146" bestFit="1" customWidth="1"/>
    <col min="9483" max="9731" width="9.33203125" style="146"/>
    <col min="9732" max="9732" width="76.83203125" style="146" bestFit="1" customWidth="1"/>
    <col min="9733" max="9733" width="7.33203125" style="146" bestFit="1" customWidth="1"/>
    <col min="9734" max="9734" width="11.83203125" style="146" bestFit="1" customWidth="1"/>
    <col min="9735" max="9735" width="11.33203125" style="146" bestFit="1" customWidth="1"/>
    <col min="9736" max="9736" width="15.1640625" style="146" customWidth="1"/>
    <col min="9737" max="9737" width="14" style="146" customWidth="1"/>
    <col min="9738" max="9738" width="19.33203125" style="146" bestFit="1" customWidth="1"/>
    <col min="9739" max="9987" width="9.33203125" style="146"/>
    <col min="9988" max="9988" width="76.83203125" style="146" bestFit="1" customWidth="1"/>
    <col min="9989" max="9989" width="7.33203125" style="146" bestFit="1" customWidth="1"/>
    <col min="9990" max="9990" width="11.83203125" style="146" bestFit="1" customWidth="1"/>
    <col min="9991" max="9991" width="11.33203125" style="146" bestFit="1" customWidth="1"/>
    <col min="9992" max="9992" width="15.1640625" style="146" customWidth="1"/>
    <col min="9993" max="9993" width="14" style="146" customWidth="1"/>
    <col min="9994" max="9994" width="19.33203125" style="146" bestFit="1" customWidth="1"/>
    <col min="9995" max="10243" width="9.33203125" style="146"/>
    <col min="10244" max="10244" width="76.83203125" style="146" bestFit="1" customWidth="1"/>
    <col min="10245" max="10245" width="7.33203125" style="146" bestFit="1" customWidth="1"/>
    <col min="10246" max="10246" width="11.83203125" style="146" bestFit="1" customWidth="1"/>
    <col min="10247" max="10247" width="11.33203125" style="146" bestFit="1" customWidth="1"/>
    <col min="10248" max="10248" width="15.1640625" style="146" customWidth="1"/>
    <col min="10249" max="10249" width="14" style="146" customWidth="1"/>
    <col min="10250" max="10250" width="19.33203125" style="146" bestFit="1" customWidth="1"/>
    <col min="10251" max="10499" width="9.33203125" style="146"/>
    <col min="10500" max="10500" width="76.83203125" style="146" bestFit="1" customWidth="1"/>
    <col min="10501" max="10501" width="7.33203125" style="146" bestFit="1" customWidth="1"/>
    <col min="10502" max="10502" width="11.83203125" style="146" bestFit="1" customWidth="1"/>
    <col min="10503" max="10503" width="11.33203125" style="146" bestFit="1" customWidth="1"/>
    <col min="10504" max="10504" width="15.1640625" style="146" customWidth="1"/>
    <col min="10505" max="10505" width="14" style="146" customWidth="1"/>
    <col min="10506" max="10506" width="19.33203125" style="146" bestFit="1" customWidth="1"/>
    <col min="10507" max="10755" width="9.33203125" style="146"/>
    <col min="10756" max="10756" width="76.83203125" style="146" bestFit="1" customWidth="1"/>
    <col min="10757" max="10757" width="7.33203125" style="146" bestFit="1" customWidth="1"/>
    <col min="10758" max="10758" width="11.83203125" style="146" bestFit="1" customWidth="1"/>
    <col min="10759" max="10759" width="11.33203125" style="146" bestFit="1" customWidth="1"/>
    <col min="10760" max="10760" width="15.1640625" style="146" customWidth="1"/>
    <col min="10761" max="10761" width="14" style="146" customWidth="1"/>
    <col min="10762" max="10762" width="19.33203125" style="146" bestFit="1" customWidth="1"/>
    <col min="10763" max="11011" width="9.33203125" style="146"/>
    <col min="11012" max="11012" width="76.83203125" style="146" bestFit="1" customWidth="1"/>
    <col min="11013" max="11013" width="7.33203125" style="146" bestFit="1" customWidth="1"/>
    <col min="11014" max="11014" width="11.83203125" style="146" bestFit="1" customWidth="1"/>
    <col min="11015" max="11015" width="11.33203125" style="146" bestFit="1" customWidth="1"/>
    <col min="11016" max="11016" width="15.1640625" style="146" customWidth="1"/>
    <col min="11017" max="11017" width="14" style="146" customWidth="1"/>
    <col min="11018" max="11018" width="19.33203125" style="146" bestFit="1" customWidth="1"/>
    <col min="11019" max="11267" width="9.33203125" style="146"/>
    <col min="11268" max="11268" width="76.83203125" style="146" bestFit="1" customWidth="1"/>
    <col min="11269" max="11269" width="7.33203125" style="146" bestFit="1" customWidth="1"/>
    <col min="11270" max="11270" width="11.83203125" style="146" bestFit="1" customWidth="1"/>
    <col min="11271" max="11271" width="11.33203125" style="146" bestFit="1" customWidth="1"/>
    <col min="11272" max="11272" width="15.1640625" style="146" customWidth="1"/>
    <col min="11273" max="11273" width="14" style="146" customWidth="1"/>
    <col min="11274" max="11274" width="19.33203125" style="146" bestFit="1" customWidth="1"/>
    <col min="11275" max="11523" width="9.33203125" style="146"/>
    <col min="11524" max="11524" width="76.83203125" style="146" bestFit="1" customWidth="1"/>
    <col min="11525" max="11525" width="7.33203125" style="146" bestFit="1" customWidth="1"/>
    <col min="11526" max="11526" width="11.83203125" style="146" bestFit="1" customWidth="1"/>
    <col min="11527" max="11527" width="11.33203125" style="146" bestFit="1" customWidth="1"/>
    <col min="11528" max="11528" width="15.1640625" style="146" customWidth="1"/>
    <col min="11529" max="11529" width="14" style="146" customWidth="1"/>
    <col min="11530" max="11530" width="19.33203125" style="146" bestFit="1" customWidth="1"/>
    <col min="11531" max="11779" width="9.33203125" style="146"/>
    <col min="11780" max="11780" width="76.83203125" style="146" bestFit="1" customWidth="1"/>
    <col min="11781" max="11781" width="7.33203125" style="146" bestFit="1" customWidth="1"/>
    <col min="11782" max="11782" width="11.83203125" style="146" bestFit="1" customWidth="1"/>
    <col min="11783" max="11783" width="11.33203125" style="146" bestFit="1" customWidth="1"/>
    <col min="11784" max="11784" width="15.1640625" style="146" customWidth="1"/>
    <col min="11785" max="11785" width="14" style="146" customWidth="1"/>
    <col min="11786" max="11786" width="19.33203125" style="146" bestFit="1" customWidth="1"/>
    <col min="11787" max="12035" width="9.33203125" style="146"/>
    <col min="12036" max="12036" width="76.83203125" style="146" bestFit="1" customWidth="1"/>
    <col min="12037" max="12037" width="7.33203125" style="146" bestFit="1" customWidth="1"/>
    <col min="12038" max="12038" width="11.83203125" style="146" bestFit="1" customWidth="1"/>
    <col min="12039" max="12039" width="11.33203125" style="146" bestFit="1" customWidth="1"/>
    <col min="12040" max="12040" width="15.1640625" style="146" customWidth="1"/>
    <col min="12041" max="12041" width="14" style="146" customWidth="1"/>
    <col min="12042" max="12042" width="19.33203125" style="146" bestFit="1" customWidth="1"/>
    <col min="12043" max="12291" width="9.33203125" style="146"/>
    <col min="12292" max="12292" width="76.83203125" style="146" bestFit="1" customWidth="1"/>
    <col min="12293" max="12293" width="7.33203125" style="146" bestFit="1" customWidth="1"/>
    <col min="12294" max="12294" width="11.83203125" style="146" bestFit="1" customWidth="1"/>
    <col min="12295" max="12295" width="11.33203125" style="146" bestFit="1" customWidth="1"/>
    <col min="12296" max="12296" width="15.1640625" style="146" customWidth="1"/>
    <col min="12297" max="12297" width="14" style="146" customWidth="1"/>
    <col min="12298" max="12298" width="19.33203125" style="146" bestFit="1" customWidth="1"/>
    <col min="12299" max="12547" width="9.33203125" style="146"/>
    <col min="12548" max="12548" width="76.83203125" style="146" bestFit="1" customWidth="1"/>
    <col min="12549" max="12549" width="7.33203125" style="146" bestFit="1" customWidth="1"/>
    <col min="12550" max="12550" width="11.83203125" style="146" bestFit="1" customWidth="1"/>
    <col min="12551" max="12551" width="11.33203125" style="146" bestFit="1" customWidth="1"/>
    <col min="12552" max="12552" width="15.1640625" style="146" customWidth="1"/>
    <col min="12553" max="12553" width="14" style="146" customWidth="1"/>
    <col min="12554" max="12554" width="19.33203125" style="146" bestFit="1" customWidth="1"/>
    <col min="12555" max="12803" width="9.33203125" style="146"/>
    <col min="12804" max="12804" width="76.83203125" style="146" bestFit="1" customWidth="1"/>
    <col min="12805" max="12805" width="7.33203125" style="146" bestFit="1" customWidth="1"/>
    <col min="12806" max="12806" width="11.83203125" style="146" bestFit="1" customWidth="1"/>
    <col min="12807" max="12807" width="11.33203125" style="146" bestFit="1" customWidth="1"/>
    <col min="12808" max="12808" width="15.1640625" style="146" customWidth="1"/>
    <col min="12809" max="12809" width="14" style="146" customWidth="1"/>
    <col min="12810" max="12810" width="19.33203125" style="146" bestFit="1" customWidth="1"/>
    <col min="12811" max="13059" width="9.33203125" style="146"/>
    <col min="13060" max="13060" width="76.83203125" style="146" bestFit="1" customWidth="1"/>
    <col min="13061" max="13061" width="7.33203125" style="146" bestFit="1" customWidth="1"/>
    <col min="13062" max="13062" width="11.83203125" style="146" bestFit="1" customWidth="1"/>
    <col min="13063" max="13063" width="11.33203125" style="146" bestFit="1" customWidth="1"/>
    <col min="13064" max="13064" width="15.1640625" style="146" customWidth="1"/>
    <col min="13065" max="13065" width="14" style="146" customWidth="1"/>
    <col min="13066" max="13066" width="19.33203125" style="146" bestFit="1" customWidth="1"/>
    <col min="13067" max="13315" width="9.33203125" style="146"/>
    <col min="13316" max="13316" width="76.83203125" style="146" bestFit="1" customWidth="1"/>
    <col min="13317" max="13317" width="7.33203125" style="146" bestFit="1" customWidth="1"/>
    <col min="13318" max="13318" width="11.83203125" style="146" bestFit="1" customWidth="1"/>
    <col min="13319" max="13319" width="11.33203125" style="146" bestFit="1" customWidth="1"/>
    <col min="13320" max="13320" width="15.1640625" style="146" customWidth="1"/>
    <col min="13321" max="13321" width="14" style="146" customWidth="1"/>
    <col min="13322" max="13322" width="19.33203125" style="146" bestFit="1" customWidth="1"/>
    <col min="13323" max="13571" width="9.33203125" style="146"/>
    <col min="13572" max="13572" width="76.83203125" style="146" bestFit="1" customWidth="1"/>
    <col min="13573" max="13573" width="7.33203125" style="146" bestFit="1" customWidth="1"/>
    <col min="13574" max="13574" width="11.83203125" style="146" bestFit="1" customWidth="1"/>
    <col min="13575" max="13575" width="11.33203125" style="146" bestFit="1" customWidth="1"/>
    <col min="13576" max="13576" width="15.1640625" style="146" customWidth="1"/>
    <col min="13577" max="13577" width="14" style="146" customWidth="1"/>
    <col min="13578" max="13578" width="19.33203125" style="146" bestFit="1" customWidth="1"/>
    <col min="13579" max="13827" width="9.33203125" style="146"/>
    <col min="13828" max="13828" width="76.83203125" style="146" bestFit="1" customWidth="1"/>
    <col min="13829" max="13829" width="7.33203125" style="146" bestFit="1" customWidth="1"/>
    <col min="13830" max="13830" width="11.83203125" style="146" bestFit="1" customWidth="1"/>
    <col min="13831" max="13831" width="11.33203125" style="146" bestFit="1" customWidth="1"/>
    <col min="13832" max="13832" width="15.1640625" style="146" customWidth="1"/>
    <col min="13833" max="13833" width="14" style="146" customWidth="1"/>
    <col min="13834" max="13834" width="19.33203125" style="146" bestFit="1" customWidth="1"/>
    <col min="13835" max="14083" width="9.33203125" style="146"/>
    <col min="14084" max="14084" width="76.83203125" style="146" bestFit="1" customWidth="1"/>
    <col min="14085" max="14085" width="7.33203125" style="146" bestFit="1" customWidth="1"/>
    <col min="14086" max="14086" width="11.83203125" style="146" bestFit="1" customWidth="1"/>
    <col min="14087" max="14087" width="11.33203125" style="146" bestFit="1" customWidth="1"/>
    <col min="14088" max="14088" width="15.1640625" style="146" customWidth="1"/>
    <col min="14089" max="14089" width="14" style="146" customWidth="1"/>
    <col min="14090" max="14090" width="19.33203125" style="146" bestFit="1" customWidth="1"/>
    <col min="14091" max="14339" width="9.33203125" style="146"/>
    <col min="14340" max="14340" width="76.83203125" style="146" bestFit="1" customWidth="1"/>
    <col min="14341" max="14341" width="7.33203125" style="146" bestFit="1" customWidth="1"/>
    <col min="14342" max="14342" width="11.83203125" style="146" bestFit="1" customWidth="1"/>
    <col min="14343" max="14343" width="11.33203125" style="146" bestFit="1" customWidth="1"/>
    <col min="14344" max="14344" width="15.1640625" style="146" customWidth="1"/>
    <col min="14345" max="14345" width="14" style="146" customWidth="1"/>
    <col min="14346" max="14346" width="19.33203125" style="146" bestFit="1" customWidth="1"/>
    <col min="14347" max="14595" width="9.33203125" style="146"/>
    <col min="14596" max="14596" width="76.83203125" style="146" bestFit="1" customWidth="1"/>
    <col min="14597" max="14597" width="7.33203125" style="146" bestFit="1" customWidth="1"/>
    <col min="14598" max="14598" width="11.83203125" style="146" bestFit="1" customWidth="1"/>
    <col min="14599" max="14599" width="11.33203125" style="146" bestFit="1" customWidth="1"/>
    <col min="14600" max="14600" width="15.1640625" style="146" customWidth="1"/>
    <col min="14601" max="14601" width="14" style="146" customWidth="1"/>
    <col min="14602" max="14602" width="19.33203125" style="146" bestFit="1" customWidth="1"/>
    <col min="14603" max="14851" width="9.33203125" style="146"/>
    <col min="14852" max="14852" width="76.83203125" style="146" bestFit="1" customWidth="1"/>
    <col min="14853" max="14853" width="7.33203125" style="146" bestFit="1" customWidth="1"/>
    <col min="14854" max="14854" width="11.83203125" style="146" bestFit="1" customWidth="1"/>
    <col min="14855" max="14855" width="11.33203125" style="146" bestFit="1" customWidth="1"/>
    <col min="14856" max="14856" width="15.1640625" style="146" customWidth="1"/>
    <col min="14857" max="14857" width="14" style="146" customWidth="1"/>
    <col min="14858" max="14858" width="19.33203125" style="146" bestFit="1" customWidth="1"/>
    <col min="14859" max="15107" width="9.33203125" style="146"/>
    <col min="15108" max="15108" width="76.83203125" style="146" bestFit="1" customWidth="1"/>
    <col min="15109" max="15109" width="7.33203125" style="146" bestFit="1" customWidth="1"/>
    <col min="15110" max="15110" width="11.83203125" style="146" bestFit="1" customWidth="1"/>
    <col min="15111" max="15111" width="11.33203125" style="146" bestFit="1" customWidth="1"/>
    <col min="15112" max="15112" width="15.1640625" style="146" customWidth="1"/>
    <col min="15113" max="15113" width="14" style="146" customWidth="1"/>
    <col min="15114" max="15114" width="19.33203125" style="146" bestFit="1" customWidth="1"/>
    <col min="15115" max="15363" width="9.33203125" style="146"/>
    <col min="15364" max="15364" width="76.83203125" style="146" bestFit="1" customWidth="1"/>
    <col min="15365" max="15365" width="7.33203125" style="146" bestFit="1" customWidth="1"/>
    <col min="15366" max="15366" width="11.83203125" style="146" bestFit="1" customWidth="1"/>
    <col min="15367" max="15367" width="11.33203125" style="146" bestFit="1" customWidth="1"/>
    <col min="15368" max="15368" width="15.1640625" style="146" customWidth="1"/>
    <col min="15369" max="15369" width="14" style="146" customWidth="1"/>
    <col min="15370" max="15370" width="19.33203125" style="146" bestFit="1" customWidth="1"/>
    <col min="15371" max="15619" width="9.33203125" style="146"/>
    <col min="15620" max="15620" width="76.83203125" style="146" bestFit="1" customWidth="1"/>
    <col min="15621" max="15621" width="7.33203125" style="146" bestFit="1" customWidth="1"/>
    <col min="15622" max="15622" width="11.83203125" style="146" bestFit="1" customWidth="1"/>
    <col min="15623" max="15623" width="11.33203125" style="146" bestFit="1" customWidth="1"/>
    <col min="15624" max="15624" width="15.1640625" style="146" customWidth="1"/>
    <col min="15625" max="15625" width="14" style="146" customWidth="1"/>
    <col min="15626" max="15626" width="19.33203125" style="146" bestFit="1" customWidth="1"/>
    <col min="15627" max="15875" width="9.33203125" style="146"/>
    <col min="15876" max="15876" width="76.83203125" style="146" bestFit="1" customWidth="1"/>
    <col min="15877" max="15877" width="7.33203125" style="146" bestFit="1" customWidth="1"/>
    <col min="15878" max="15878" width="11.83203125" style="146" bestFit="1" customWidth="1"/>
    <col min="15879" max="15879" width="11.33203125" style="146" bestFit="1" customWidth="1"/>
    <col min="15880" max="15880" width="15.1640625" style="146" customWidth="1"/>
    <col min="15881" max="15881" width="14" style="146" customWidth="1"/>
    <col min="15882" max="15882" width="19.33203125" style="146" bestFit="1" customWidth="1"/>
    <col min="15883" max="16131" width="9.33203125" style="146"/>
    <col min="16132" max="16132" width="76.83203125" style="146" bestFit="1" customWidth="1"/>
    <col min="16133" max="16133" width="7.33203125" style="146" bestFit="1" customWidth="1"/>
    <col min="16134" max="16134" width="11.83203125" style="146" bestFit="1" customWidth="1"/>
    <col min="16135" max="16135" width="11.33203125" style="146" bestFit="1" customWidth="1"/>
    <col min="16136" max="16136" width="15.1640625" style="146" customWidth="1"/>
    <col min="16137" max="16137" width="14" style="146" customWidth="1"/>
    <col min="16138" max="16138" width="19.33203125" style="146" bestFit="1" customWidth="1"/>
    <col min="16139" max="16384" width="9.33203125" style="146"/>
  </cols>
  <sheetData>
    <row r="1" spans="1:10" ht="45.75" customHeight="1">
      <c r="A1" s="475" t="str">
        <f>'[1]PL. ORÇAM.'!A1:H1</f>
        <v>PREFEITURA MUNICIPAL DE SIDROLÂNDIA</v>
      </c>
      <c r="B1" s="475"/>
      <c r="C1" s="475"/>
      <c r="D1" s="475"/>
      <c r="E1" s="475"/>
      <c r="F1" s="475"/>
      <c r="G1" s="475"/>
      <c r="H1" s="475"/>
      <c r="I1" s="475"/>
      <c r="J1" s="475"/>
    </row>
    <row r="2" spans="1:10" ht="18.75">
      <c r="A2" s="476" t="s">
        <v>144</v>
      </c>
      <c r="B2" s="476"/>
      <c r="C2" s="476"/>
      <c r="D2" s="476"/>
      <c r="E2" s="476"/>
      <c r="F2" s="476"/>
      <c r="G2" s="476"/>
      <c r="H2" s="476"/>
      <c r="I2" s="476"/>
      <c r="J2" s="476"/>
    </row>
    <row r="3" spans="1:10" ht="15">
      <c r="A3" s="162" t="s">
        <v>19</v>
      </c>
      <c r="B3" s="477" t="str">
        <f>'Planilha Orçamentaria'!B6:E6</f>
        <v>REFORMA E ADEQUAÇÃO DECOBERTURA DA UNIDADE DE PRONTO ATENDIMENTO (UPA 24H)</v>
      </c>
      <c r="C3" s="477"/>
      <c r="D3" s="477"/>
      <c r="E3" s="477"/>
      <c r="F3" s="477"/>
      <c r="G3" s="477"/>
      <c r="H3" s="477"/>
      <c r="I3" s="163" t="s">
        <v>105</v>
      </c>
      <c r="J3" s="163"/>
    </row>
    <row r="4" spans="1:10" ht="15">
      <c r="A4" s="162" t="s">
        <v>8</v>
      </c>
      <c r="B4" s="477" t="str">
        <f>'Planilha Orçamentaria'!B7:E7</f>
        <v>RUA PONTA PORÃ, ESQUINA COM AVENIDA ANTERO LEMES DA SILVA - CENTRO</v>
      </c>
      <c r="C4" s="477"/>
      <c r="D4" s="477"/>
      <c r="E4" s="477"/>
      <c r="F4" s="477"/>
      <c r="G4" s="477"/>
      <c r="H4" s="477"/>
      <c r="I4" s="478">
        <f>'BDI SERV DES'!I4:I6</f>
        <v>0.26865820943350038</v>
      </c>
      <c r="J4" s="172"/>
    </row>
    <row r="5" spans="1:10" ht="15">
      <c r="A5" s="162" t="s">
        <v>100</v>
      </c>
      <c r="B5" s="477" t="str">
        <f>'Planilha Orçamentaria'!B8:D8</f>
        <v>SIDROLÂNDIA / MS</v>
      </c>
      <c r="C5" s="477"/>
      <c r="D5" s="477"/>
      <c r="E5" s="477"/>
      <c r="F5" s="477"/>
      <c r="G5" s="477"/>
      <c r="H5" s="477"/>
      <c r="I5" s="479"/>
      <c r="J5" s="173"/>
    </row>
    <row r="6" spans="1:10" ht="15">
      <c r="A6" s="162"/>
      <c r="B6" s="477" t="str">
        <f>'Planilha Orçamentaria'!F6</f>
        <v>SINAPI DESONERADO - JUNHO/2020</v>
      </c>
      <c r="C6" s="477"/>
      <c r="D6" s="477"/>
      <c r="E6" s="477"/>
      <c r="F6" s="477"/>
      <c r="G6" s="477"/>
      <c r="H6" s="477"/>
      <c r="I6" s="479"/>
      <c r="J6" s="174"/>
    </row>
    <row r="7" spans="1:10" ht="15.75">
      <c r="A7" s="464" t="s">
        <v>148</v>
      </c>
      <c r="B7" s="464"/>
      <c r="C7" s="464"/>
      <c r="D7" s="464"/>
      <c r="E7" s="464"/>
      <c r="F7" s="464"/>
      <c r="G7" s="464"/>
      <c r="H7" s="464"/>
      <c r="I7" s="464"/>
      <c r="J7" s="464"/>
    </row>
    <row r="8" spans="1:10" ht="15.75">
      <c r="A8" s="464" t="s">
        <v>128</v>
      </c>
      <c r="B8" s="464"/>
      <c r="C8" s="464"/>
      <c r="D8" s="464"/>
      <c r="E8" s="464"/>
      <c r="F8" s="464"/>
      <c r="G8" s="464"/>
      <c r="H8" s="464"/>
      <c r="I8" s="464"/>
      <c r="J8" s="464"/>
    </row>
    <row r="9" spans="1:10" s="165" customFormat="1" ht="30">
      <c r="A9" s="164" t="s">
        <v>1</v>
      </c>
      <c r="B9" s="164" t="s">
        <v>129</v>
      </c>
      <c r="C9" s="164" t="s">
        <v>130</v>
      </c>
      <c r="D9" s="164" t="s">
        <v>131</v>
      </c>
      <c r="E9" s="164" t="s">
        <v>132</v>
      </c>
      <c r="F9" s="164" t="s">
        <v>133</v>
      </c>
      <c r="G9" s="164" t="s">
        <v>134</v>
      </c>
      <c r="H9" s="164" t="s">
        <v>135</v>
      </c>
      <c r="I9" s="164" t="s">
        <v>136</v>
      </c>
      <c r="J9" s="164" t="s">
        <v>137</v>
      </c>
    </row>
    <row r="10" spans="1:10">
      <c r="A10" s="166" t="s">
        <v>153</v>
      </c>
      <c r="B10" s="166" t="s">
        <v>0</v>
      </c>
      <c r="C10" s="166">
        <v>90778</v>
      </c>
      <c r="D10" s="175" t="s">
        <v>173</v>
      </c>
      <c r="E10" s="166" t="s">
        <v>138</v>
      </c>
      <c r="F10" s="168">
        <v>1</v>
      </c>
      <c r="G10" s="168">
        <v>22</v>
      </c>
      <c r="H10" s="166">
        <v>4</v>
      </c>
      <c r="I10" s="169">
        <v>29.53</v>
      </c>
      <c r="J10" s="170">
        <f>I10*F10*G10*H10</f>
        <v>2598.6400000000003</v>
      </c>
    </row>
    <row r="11" spans="1:10">
      <c r="A11" s="166" t="s">
        <v>154</v>
      </c>
      <c r="B11" s="166" t="s">
        <v>0</v>
      </c>
      <c r="C11" s="166">
        <v>90780</v>
      </c>
      <c r="D11" s="167" t="s">
        <v>139</v>
      </c>
      <c r="E11" s="166" t="s">
        <v>138</v>
      </c>
      <c r="F11" s="168">
        <v>2</v>
      </c>
      <c r="G11" s="168">
        <v>22</v>
      </c>
      <c r="H11" s="166">
        <v>4</v>
      </c>
      <c r="I11" s="169">
        <v>29.53</v>
      </c>
      <c r="J11" s="170">
        <f>I11*F11*G11*H11</f>
        <v>5197.2800000000007</v>
      </c>
    </row>
    <row r="12" spans="1:10">
      <c r="A12" s="166" t="s">
        <v>172</v>
      </c>
      <c r="B12" s="166" t="s">
        <v>0</v>
      </c>
      <c r="C12" s="166">
        <v>90776</v>
      </c>
      <c r="D12" s="167" t="s">
        <v>140</v>
      </c>
      <c r="E12" s="166" t="s">
        <v>138</v>
      </c>
      <c r="F12" s="168">
        <v>4</v>
      </c>
      <c r="G12" s="168">
        <v>30</v>
      </c>
      <c r="H12" s="166">
        <v>4</v>
      </c>
      <c r="I12" s="169">
        <v>22.3</v>
      </c>
      <c r="J12" s="170">
        <f>I12*F12*G12*H12</f>
        <v>10704</v>
      </c>
    </row>
    <row r="13" spans="1:10" ht="15">
      <c r="A13" s="534" t="s">
        <v>141</v>
      </c>
      <c r="B13" s="534"/>
      <c r="C13" s="534"/>
      <c r="D13" s="534"/>
      <c r="E13" s="534"/>
      <c r="F13" s="534"/>
      <c r="G13" s="534"/>
      <c r="H13" s="534"/>
      <c r="I13" s="534"/>
      <c r="J13" s="171">
        <f>SUM(J10:J12)</f>
        <v>18499.920000000002</v>
      </c>
    </row>
    <row r="14" spans="1:10" ht="15" customHeight="1">
      <c r="A14" s="536" t="s">
        <v>142</v>
      </c>
      <c r="B14" s="537"/>
      <c r="C14" s="537"/>
      <c r="D14" s="537"/>
      <c r="E14" s="537"/>
      <c r="F14" s="537"/>
      <c r="G14" s="537"/>
      <c r="H14" s="537"/>
      <c r="I14" s="537"/>
      <c r="J14" s="538"/>
    </row>
    <row r="15" spans="1:10" ht="111" customHeight="1">
      <c r="A15" s="535" t="s">
        <v>143</v>
      </c>
      <c r="B15" s="535"/>
      <c r="C15" s="535"/>
      <c r="D15" s="535"/>
      <c r="E15" s="535"/>
      <c r="F15" s="535"/>
      <c r="G15" s="535"/>
      <c r="H15" s="535"/>
      <c r="I15" s="535"/>
      <c r="J15" s="535"/>
    </row>
    <row r="18" spans="4:4">
      <c r="D18" s="2"/>
    </row>
  </sheetData>
  <mergeCells count="12">
    <mergeCell ref="A7:J7"/>
    <mergeCell ref="A8:J8"/>
    <mergeCell ref="A13:I13"/>
    <mergeCell ref="A15:J15"/>
    <mergeCell ref="A14:J14"/>
    <mergeCell ref="A1:J1"/>
    <mergeCell ref="A2:J2"/>
    <mergeCell ref="B3:H3"/>
    <mergeCell ref="B4:H4"/>
    <mergeCell ref="I4:I6"/>
    <mergeCell ref="B5:H5"/>
    <mergeCell ref="B6:H6"/>
  </mergeCells>
  <pageMargins left="0.25" right="0.25" top="0.75" bottom="0.75" header="0.3" footer="0.3"/>
  <pageSetup paperSize="9" scale="6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="80" zoomScaleNormal="80" workbookViewId="0">
      <selection activeCell="B38" sqref="B38"/>
    </sheetView>
  </sheetViews>
  <sheetFormatPr defaultRowHeight="12.75"/>
  <cols>
    <col min="1" max="1" width="11.83203125" style="146" customWidth="1"/>
    <col min="2" max="2" width="64.33203125" style="146" customWidth="1"/>
    <col min="3" max="3" width="18.83203125" style="146" customWidth="1"/>
    <col min="4" max="4" width="10.83203125" style="189" customWidth="1"/>
    <col min="5" max="5" width="19.83203125" style="182" customWidth="1"/>
    <col min="6" max="6" width="11.5" style="183" customWidth="1"/>
    <col min="7" max="7" width="19.83203125" style="182" customWidth="1"/>
    <col min="8" max="8" width="11.5" style="183" customWidth="1"/>
    <col min="9" max="9" width="0.1640625" style="182" customWidth="1"/>
    <col min="10" max="10" width="26.5" style="146" customWidth="1"/>
    <col min="11" max="11" width="19.6640625" style="190" customWidth="1"/>
    <col min="12" max="12" width="16.1640625" style="216" customWidth="1"/>
    <col min="13" max="253" width="9.33203125" style="146"/>
    <col min="254" max="254" width="82.5" style="146" bestFit="1" customWidth="1"/>
    <col min="255" max="255" width="19.83203125" style="146" customWidth="1"/>
    <col min="256" max="256" width="10.83203125" style="146" customWidth="1"/>
    <col min="257" max="257" width="19.83203125" style="146" customWidth="1"/>
    <col min="258" max="258" width="10" style="146" customWidth="1"/>
    <col min="259" max="259" width="19.83203125" style="146" customWidth="1"/>
    <col min="260" max="260" width="9.1640625" style="146" customWidth="1"/>
    <col min="261" max="261" width="19.83203125" style="146" customWidth="1"/>
    <col min="262" max="262" width="9.33203125" style="146"/>
    <col min="263" max="263" width="19.83203125" style="146" customWidth="1"/>
    <col min="264" max="264" width="17.1640625" style="146" customWidth="1"/>
    <col min="265" max="265" width="22.5" style="146" customWidth="1"/>
    <col min="266" max="266" width="12" style="146" customWidth="1"/>
    <col min="267" max="267" width="15.1640625" style="146" customWidth="1"/>
    <col min="268" max="509" width="9.33203125" style="146"/>
    <col min="510" max="510" width="82.5" style="146" bestFit="1" customWidth="1"/>
    <col min="511" max="511" width="19.83203125" style="146" customWidth="1"/>
    <col min="512" max="512" width="10.83203125" style="146" customWidth="1"/>
    <col min="513" max="513" width="19.83203125" style="146" customWidth="1"/>
    <col min="514" max="514" width="10" style="146" customWidth="1"/>
    <col min="515" max="515" width="19.83203125" style="146" customWidth="1"/>
    <col min="516" max="516" width="9.1640625" style="146" customWidth="1"/>
    <col min="517" max="517" width="19.83203125" style="146" customWidth="1"/>
    <col min="518" max="518" width="9.33203125" style="146"/>
    <col min="519" max="519" width="19.83203125" style="146" customWidth="1"/>
    <col min="520" max="520" width="17.1640625" style="146" customWidth="1"/>
    <col min="521" max="521" width="22.5" style="146" customWidth="1"/>
    <col min="522" max="522" width="12" style="146" customWidth="1"/>
    <col min="523" max="523" width="15.1640625" style="146" customWidth="1"/>
    <col min="524" max="765" width="9.33203125" style="146"/>
    <col min="766" max="766" width="82.5" style="146" bestFit="1" customWidth="1"/>
    <col min="767" max="767" width="19.83203125" style="146" customWidth="1"/>
    <col min="768" max="768" width="10.83203125" style="146" customWidth="1"/>
    <col min="769" max="769" width="19.83203125" style="146" customWidth="1"/>
    <col min="770" max="770" width="10" style="146" customWidth="1"/>
    <col min="771" max="771" width="19.83203125" style="146" customWidth="1"/>
    <col min="772" max="772" width="9.1640625" style="146" customWidth="1"/>
    <col min="773" max="773" width="19.83203125" style="146" customWidth="1"/>
    <col min="774" max="774" width="9.33203125" style="146"/>
    <col min="775" max="775" width="19.83203125" style="146" customWidth="1"/>
    <col min="776" max="776" width="17.1640625" style="146" customWidth="1"/>
    <col min="777" max="777" width="22.5" style="146" customWidth="1"/>
    <col min="778" max="778" width="12" style="146" customWidth="1"/>
    <col min="779" max="779" width="15.1640625" style="146" customWidth="1"/>
    <col min="780" max="1021" width="9.33203125" style="146"/>
    <col min="1022" max="1022" width="82.5" style="146" bestFit="1" customWidth="1"/>
    <col min="1023" max="1023" width="19.83203125" style="146" customWidth="1"/>
    <col min="1024" max="1024" width="10.83203125" style="146" customWidth="1"/>
    <col min="1025" max="1025" width="19.83203125" style="146" customWidth="1"/>
    <col min="1026" max="1026" width="10" style="146" customWidth="1"/>
    <col min="1027" max="1027" width="19.83203125" style="146" customWidth="1"/>
    <col min="1028" max="1028" width="9.1640625" style="146" customWidth="1"/>
    <col min="1029" max="1029" width="19.83203125" style="146" customWidth="1"/>
    <col min="1030" max="1030" width="9.33203125" style="146"/>
    <col min="1031" max="1031" width="19.83203125" style="146" customWidth="1"/>
    <col min="1032" max="1032" width="17.1640625" style="146" customWidth="1"/>
    <col min="1033" max="1033" width="22.5" style="146" customWidth="1"/>
    <col min="1034" max="1034" width="12" style="146" customWidth="1"/>
    <col min="1035" max="1035" width="15.1640625" style="146" customWidth="1"/>
    <col min="1036" max="1277" width="9.33203125" style="146"/>
    <col min="1278" max="1278" width="82.5" style="146" bestFit="1" customWidth="1"/>
    <col min="1279" max="1279" width="19.83203125" style="146" customWidth="1"/>
    <col min="1280" max="1280" width="10.83203125" style="146" customWidth="1"/>
    <col min="1281" max="1281" width="19.83203125" style="146" customWidth="1"/>
    <col min="1282" max="1282" width="10" style="146" customWidth="1"/>
    <col min="1283" max="1283" width="19.83203125" style="146" customWidth="1"/>
    <col min="1284" max="1284" width="9.1640625" style="146" customWidth="1"/>
    <col min="1285" max="1285" width="19.83203125" style="146" customWidth="1"/>
    <col min="1286" max="1286" width="9.33203125" style="146"/>
    <col min="1287" max="1287" width="19.83203125" style="146" customWidth="1"/>
    <col min="1288" max="1288" width="17.1640625" style="146" customWidth="1"/>
    <col min="1289" max="1289" width="22.5" style="146" customWidth="1"/>
    <col min="1290" max="1290" width="12" style="146" customWidth="1"/>
    <col min="1291" max="1291" width="15.1640625" style="146" customWidth="1"/>
    <col min="1292" max="1533" width="9.33203125" style="146"/>
    <col min="1534" max="1534" width="82.5" style="146" bestFit="1" customWidth="1"/>
    <col min="1535" max="1535" width="19.83203125" style="146" customWidth="1"/>
    <col min="1536" max="1536" width="10.83203125" style="146" customWidth="1"/>
    <col min="1537" max="1537" width="19.83203125" style="146" customWidth="1"/>
    <col min="1538" max="1538" width="10" style="146" customWidth="1"/>
    <col min="1539" max="1539" width="19.83203125" style="146" customWidth="1"/>
    <col min="1540" max="1540" width="9.1640625" style="146" customWidth="1"/>
    <col min="1541" max="1541" width="19.83203125" style="146" customWidth="1"/>
    <col min="1542" max="1542" width="9.33203125" style="146"/>
    <col min="1543" max="1543" width="19.83203125" style="146" customWidth="1"/>
    <col min="1544" max="1544" width="17.1640625" style="146" customWidth="1"/>
    <col min="1545" max="1545" width="22.5" style="146" customWidth="1"/>
    <col min="1546" max="1546" width="12" style="146" customWidth="1"/>
    <col min="1547" max="1547" width="15.1640625" style="146" customWidth="1"/>
    <col min="1548" max="1789" width="9.33203125" style="146"/>
    <col min="1790" max="1790" width="82.5" style="146" bestFit="1" customWidth="1"/>
    <col min="1791" max="1791" width="19.83203125" style="146" customWidth="1"/>
    <col min="1792" max="1792" width="10.83203125" style="146" customWidth="1"/>
    <col min="1793" max="1793" width="19.83203125" style="146" customWidth="1"/>
    <col min="1794" max="1794" width="10" style="146" customWidth="1"/>
    <col min="1795" max="1795" width="19.83203125" style="146" customWidth="1"/>
    <col min="1796" max="1796" width="9.1640625" style="146" customWidth="1"/>
    <col min="1797" max="1797" width="19.83203125" style="146" customWidth="1"/>
    <col min="1798" max="1798" width="9.33203125" style="146"/>
    <col min="1799" max="1799" width="19.83203125" style="146" customWidth="1"/>
    <col min="1800" max="1800" width="17.1640625" style="146" customWidth="1"/>
    <col min="1801" max="1801" width="22.5" style="146" customWidth="1"/>
    <col min="1802" max="1802" width="12" style="146" customWidth="1"/>
    <col min="1803" max="1803" width="15.1640625" style="146" customWidth="1"/>
    <col min="1804" max="2045" width="9.33203125" style="146"/>
    <col min="2046" max="2046" width="82.5" style="146" bestFit="1" customWidth="1"/>
    <col min="2047" max="2047" width="19.83203125" style="146" customWidth="1"/>
    <col min="2048" max="2048" width="10.83203125" style="146" customWidth="1"/>
    <col min="2049" max="2049" width="19.83203125" style="146" customWidth="1"/>
    <col min="2050" max="2050" width="10" style="146" customWidth="1"/>
    <col min="2051" max="2051" width="19.83203125" style="146" customWidth="1"/>
    <col min="2052" max="2052" width="9.1640625" style="146" customWidth="1"/>
    <col min="2053" max="2053" width="19.83203125" style="146" customWidth="1"/>
    <col min="2054" max="2054" width="9.33203125" style="146"/>
    <col min="2055" max="2055" width="19.83203125" style="146" customWidth="1"/>
    <col min="2056" max="2056" width="17.1640625" style="146" customWidth="1"/>
    <col min="2057" max="2057" width="22.5" style="146" customWidth="1"/>
    <col min="2058" max="2058" width="12" style="146" customWidth="1"/>
    <col min="2059" max="2059" width="15.1640625" style="146" customWidth="1"/>
    <col min="2060" max="2301" width="9.33203125" style="146"/>
    <col min="2302" max="2302" width="82.5" style="146" bestFit="1" customWidth="1"/>
    <col min="2303" max="2303" width="19.83203125" style="146" customWidth="1"/>
    <col min="2304" max="2304" width="10.83203125" style="146" customWidth="1"/>
    <col min="2305" max="2305" width="19.83203125" style="146" customWidth="1"/>
    <col min="2306" max="2306" width="10" style="146" customWidth="1"/>
    <col min="2307" max="2307" width="19.83203125" style="146" customWidth="1"/>
    <col min="2308" max="2308" width="9.1640625" style="146" customWidth="1"/>
    <col min="2309" max="2309" width="19.83203125" style="146" customWidth="1"/>
    <col min="2310" max="2310" width="9.33203125" style="146"/>
    <col min="2311" max="2311" width="19.83203125" style="146" customWidth="1"/>
    <col min="2312" max="2312" width="17.1640625" style="146" customWidth="1"/>
    <col min="2313" max="2313" width="22.5" style="146" customWidth="1"/>
    <col min="2314" max="2314" width="12" style="146" customWidth="1"/>
    <col min="2315" max="2315" width="15.1640625" style="146" customWidth="1"/>
    <col min="2316" max="2557" width="9.33203125" style="146"/>
    <col min="2558" max="2558" width="82.5" style="146" bestFit="1" customWidth="1"/>
    <col min="2559" max="2559" width="19.83203125" style="146" customWidth="1"/>
    <col min="2560" max="2560" width="10.83203125" style="146" customWidth="1"/>
    <col min="2561" max="2561" width="19.83203125" style="146" customWidth="1"/>
    <col min="2562" max="2562" width="10" style="146" customWidth="1"/>
    <col min="2563" max="2563" width="19.83203125" style="146" customWidth="1"/>
    <col min="2564" max="2564" width="9.1640625" style="146" customWidth="1"/>
    <col min="2565" max="2565" width="19.83203125" style="146" customWidth="1"/>
    <col min="2566" max="2566" width="9.33203125" style="146"/>
    <col min="2567" max="2567" width="19.83203125" style="146" customWidth="1"/>
    <col min="2568" max="2568" width="17.1640625" style="146" customWidth="1"/>
    <col min="2569" max="2569" width="22.5" style="146" customWidth="1"/>
    <col min="2570" max="2570" width="12" style="146" customWidth="1"/>
    <col min="2571" max="2571" width="15.1640625" style="146" customWidth="1"/>
    <col min="2572" max="2813" width="9.33203125" style="146"/>
    <col min="2814" max="2814" width="82.5" style="146" bestFit="1" customWidth="1"/>
    <col min="2815" max="2815" width="19.83203125" style="146" customWidth="1"/>
    <col min="2816" max="2816" width="10.83203125" style="146" customWidth="1"/>
    <col min="2817" max="2817" width="19.83203125" style="146" customWidth="1"/>
    <col min="2818" max="2818" width="10" style="146" customWidth="1"/>
    <col min="2819" max="2819" width="19.83203125" style="146" customWidth="1"/>
    <col min="2820" max="2820" width="9.1640625" style="146" customWidth="1"/>
    <col min="2821" max="2821" width="19.83203125" style="146" customWidth="1"/>
    <col min="2822" max="2822" width="9.33203125" style="146"/>
    <col min="2823" max="2823" width="19.83203125" style="146" customWidth="1"/>
    <col min="2824" max="2824" width="17.1640625" style="146" customWidth="1"/>
    <col min="2825" max="2825" width="22.5" style="146" customWidth="1"/>
    <col min="2826" max="2826" width="12" style="146" customWidth="1"/>
    <col min="2827" max="2827" width="15.1640625" style="146" customWidth="1"/>
    <col min="2828" max="3069" width="9.33203125" style="146"/>
    <col min="3070" max="3070" width="82.5" style="146" bestFit="1" customWidth="1"/>
    <col min="3071" max="3071" width="19.83203125" style="146" customWidth="1"/>
    <col min="3072" max="3072" width="10.83203125" style="146" customWidth="1"/>
    <col min="3073" max="3073" width="19.83203125" style="146" customWidth="1"/>
    <col min="3074" max="3074" width="10" style="146" customWidth="1"/>
    <col min="3075" max="3075" width="19.83203125" style="146" customWidth="1"/>
    <col min="3076" max="3076" width="9.1640625" style="146" customWidth="1"/>
    <col min="3077" max="3077" width="19.83203125" style="146" customWidth="1"/>
    <col min="3078" max="3078" width="9.33203125" style="146"/>
    <col min="3079" max="3079" width="19.83203125" style="146" customWidth="1"/>
    <col min="3080" max="3080" width="17.1640625" style="146" customWidth="1"/>
    <col min="3081" max="3081" width="22.5" style="146" customWidth="1"/>
    <col min="3082" max="3082" width="12" style="146" customWidth="1"/>
    <col min="3083" max="3083" width="15.1640625" style="146" customWidth="1"/>
    <col min="3084" max="3325" width="9.33203125" style="146"/>
    <col min="3326" max="3326" width="82.5" style="146" bestFit="1" customWidth="1"/>
    <col min="3327" max="3327" width="19.83203125" style="146" customWidth="1"/>
    <col min="3328" max="3328" width="10.83203125" style="146" customWidth="1"/>
    <col min="3329" max="3329" width="19.83203125" style="146" customWidth="1"/>
    <col min="3330" max="3330" width="10" style="146" customWidth="1"/>
    <col min="3331" max="3331" width="19.83203125" style="146" customWidth="1"/>
    <col min="3332" max="3332" width="9.1640625" style="146" customWidth="1"/>
    <col min="3333" max="3333" width="19.83203125" style="146" customWidth="1"/>
    <col min="3334" max="3334" width="9.33203125" style="146"/>
    <col min="3335" max="3335" width="19.83203125" style="146" customWidth="1"/>
    <col min="3336" max="3336" width="17.1640625" style="146" customWidth="1"/>
    <col min="3337" max="3337" width="22.5" style="146" customWidth="1"/>
    <col min="3338" max="3338" width="12" style="146" customWidth="1"/>
    <col min="3339" max="3339" width="15.1640625" style="146" customWidth="1"/>
    <col min="3340" max="3581" width="9.33203125" style="146"/>
    <col min="3582" max="3582" width="82.5" style="146" bestFit="1" customWidth="1"/>
    <col min="3583" max="3583" width="19.83203125" style="146" customWidth="1"/>
    <col min="3584" max="3584" width="10.83203125" style="146" customWidth="1"/>
    <col min="3585" max="3585" width="19.83203125" style="146" customWidth="1"/>
    <col min="3586" max="3586" width="10" style="146" customWidth="1"/>
    <col min="3587" max="3587" width="19.83203125" style="146" customWidth="1"/>
    <col min="3588" max="3588" width="9.1640625" style="146" customWidth="1"/>
    <col min="3589" max="3589" width="19.83203125" style="146" customWidth="1"/>
    <col min="3590" max="3590" width="9.33203125" style="146"/>
    <col min="3591" max="3591" width="19.83203125" style="146" customWidth="1"/>
    <col min="3592" max="3592" width="17.1640625" style="146" customWidth="1"/>
    <col min="3593" max="3593" width="22.5" style="146" customWidth="1"/>
    <col min="3594" max="3594" width="12" style="146" customWidth="1"/>
    <col min="3595" max="3595" width="15.1640625" style="146" customWidth="1"/>
    <col min="3596" max="3837" width="9.33203125" style="146"/>
    <col min="3838" max="3838" width="82.5" style="146" bestFit="1" customWidth="1"/>
    <col min="3839" max="3839" width="19.83203125" style="146" customWidth="1"/>
    <col min="3840" max="3840" width="10.83203125" style="146" customWidth="1"/>
    <col min="3841" max="3841" width="19.83203125" style="146" customWidth="1"/>
    <col min="3842" max="3842" width="10" style="146" customWidth="1"/>
    <col min="3843" max="3843" width="19.83203125" style="146" customWidth="1"/>
    <col min="3844" max="3844" width="9.1640625" style="146" customWidth="1"/>
    <col min="3845" max="3845" width="19.83203125" style="146" customWidth="1"/>
    <col min="3846" max="3846" width="9.33203125" style="146"/>
    <col min="3847" max="3847" width="19.83203125" style="146" customWidth="1"/>
    <col min="3848" max="3848" width="17.1640625" style="146" customWidth="1"/>
    <col min="3849" max="3849" width="22.5" style="146" customWidth="1"/>
    <col min="3850" max="3850" width="12" style="146" customWidth="1"/>
    <col min="3851" max="3851" width="15.1640625" style="146" customWidth="1"/>
    <col min="3852" max="4093" width="9.33203125" style="146"/>
    <col min="4094" max="4094" width="82.5" style="146" bestFit="1" customWidth="1"/>
    <col min="4095" max="4095" width="19.83203125" style="146" customWidth="1"/>
    <col min="4096" max="4096" width="10.83203125" style="146" customWidth="1"/>
    <col min="4097" max="4097" width="19.83203125" style="146" customWidth="1"/>
    <col min="4098" max="4098" width="10" style="146" customWidth="1"/>
    <col min="4099" max="4099" width="19.83203125" style="146" customWidth="1"/>
    <col min="4100" max="4100" width="9.1640625" style="146" customWidth="1"/>
    <col min="4101" max="4101" width="19.83203125" style="146" customWidth="1"/>
    <col min="4102" max="4102" width="9.33203125" style="146"/>
    <col min="4103" max="4103" width="19.83203125" style="146" customWidth="1"/>
    <col min="4104" max="4104" width="17.1640625" style="146" customWidth="1"/>
    <col min="4105" max="4105" width="22.5" style="146" customWidth="1"/>
    <col min="4106" max="4106" width="12" style="146" customWidth="1"/>
    <col min="4107" max="4107" width="15.1640625" style="146" customWidth="1"/>
    <col min="4108" max="4349" width="9.33203125" style="146"/>
    <col min="4350" max="4350" width="82.5" style="146" bestFit="1" customWidth="1"/>
    <col min="4351" max="4351" width="19.83203125" style="146" customWidth="1"/>
    <col min="4352" max="4352" width="10.83203125" style="146" customWidth="1"/>
    <col min="4353" max="4353" width="19.83203125" style="146" customWidth="1"/>
    <col min="4354" max="4354" width="10" style="146" customWidth="1"/>
    <col min="4355" max="4355" width="19.83203125" style="146" customWidth="1"/>
    <col min="4356" max="4356" width="9.1640625" style="146" customWidth="1"/>
    <col min="4357" max="4357" width="19.83203125" style="146" customWidth="1"/>
    <col min="4358" max="4358" width="9.33203125" style="146"/>
    <col min="4359" max="4359" width="19.83203125" style="146" customWidth="1"/>
    <col min="4360" max="4360" width="17.1640625" style="146" customWidth="1"/>
    <col min="4361" max="4361" width="22.5" style="146" customWidth="1"/>
    <col min="4362" max="4362" width="12" style="146" customWidth="1"/>
    <col min="4363" max="4363" width="15.1640625" style="146" customWidth="1"/>
    <col min="4364" max="4605" width="9.33203125" style="146"/>
    <col min="4606" max="4606" width="82.5" style="146" bestFit="1" customWidth="1"/>
    <col min="4607" max="4607" width="19.83203125" style="146" customWidth="1"/>
    <col min="4608" max="4608" width="10.83203125" style="146" customWidth="1"/>
    <col min="4609" max="4609" width="19.83203125" style="146" customWidth="1"/>
    <col min="4610" max="4610" width="10" style="146" customWidth="1"/>
    <col min="4611" max="4611" width="19.83203125" style="146" customWidth="1"/>
    <col min="4612" max="4612" width="9.1640625" style="146" customWidth="1"/>
    <col min="4613" max="4613" width="19.83203125" style="146" customWidth="1"/>
    <col min="4614" max="4614" width="9.33203125" style="146"/>
    <col min="4615" max="4615" width="19.83203125" style="146" customWidth="1"/>
    <col min="4616" max="4616" width="17.1640625" style="146" customWidth="1"/>
    <col min="4617" max="4617" width="22.5" style="146" customWidth="1"/>
    <col min="4618" max="4618" width="12" style="146" customWidth="1"/>
    <col min="4619" max="4619" width="15.1640625" style="146" customWidth="1"/>
    <col min="4620" max="4861" width="9.33203125" style="146"/>
    <col min="4862" max="4862" width="82.5" style="146" bestFit="1" customWidth="1"/>
    <col min="4863" max="4863" width="19.83203125" style="146" customWidth="1"/>
    <col min="4864" max="4864" width="10.83203125" style="146" customWidth="1"/>
    <col min="4865" max="4865" width="19.83203125" style="146" customWidth="1"/>
    <col min="4866" max="4866" width="10" style="146" customWidth="1"/>
    <col min="4867" max="4867" width="19.83203125" style="146" customWidth="1"/>
    <col min="4868" max="4868" width="9.1640625" style="146" customWidth="1"/>
    <col min="4869" max="4869" width="19.83203125" style="146" customWidth="1"/>
    <col min="4870" max="4870" width="9.33203125" style="146"/>
    <col min="4871" max="4871" width="19.83203125" style="146" customWidth="1"/>
    <col min="4872" max="4872" width="17.1640625" style="146" customWidth="1"/>
    <col min="4873" max="4873" width="22.5" style="146" customWidth="1"/>
    <col min="4874" max="4874" width="12" style="146" customWidth="1"/>
    <col min="4875" max="4875" width="15.1640625" style="146" customWidth="1"/>
    <col min="4876" max="5117" width="9.33203125" style="146"/>
    <col min="5118" max="5118" width="82.5" style="146" bestFit="1" customWidth="1"/>
    <col min="5119" max="5119" width="19.83203125" style="146" customWidth="1"/>
    <col min="5120" max="5120" width="10.83203125" style="146" customWidth="1"/>
    <col min="5121" max="5121" width="19.83203125" style="146" customWidth="1"/>
    <col min="5122" max="5122" width="10" style="146" customWidth="1"/>
    <col min="5123" max="5123" width="19.83203125" style="146" customWidth="1"/>
    <col min="5124" max="5124" width="9.1640625" style="146" customWidth="1"/>
    <col min="5125" max="5125" width="19.83203125" style="146" customWidth="1"/>
    <col min="5126" max="5126" width="9.33203125" style="146"/>
    <col min="5127" max="5127" width="19.83203125" style="146" customWidth="1"/>
    <col min="5128" max="5128" width="17.1640625" style="146" customWidth="1"/>
    <col min="5129" max="5129" width="22.5" style="146" customWidth="1"/>
    <col min="5130" max="5130" width="12" style="146" customWidth="1"/>
    <col min="5131" max="5131" width="15.1640625" style="146" customWidth="1"/>
    <col min="5132" max="5373" width="9.33203125" style="146"/>
    <col min="5374" max="5374" width="82.5" style="146" bestFit="1" customWidth="1"/>
    <col min="5375" max="5375" width="19.83203125" style="146" customWidth="1"/>
    <col min="5376" max="5376" width="10.83203125" style="146" customWidth="1"/>
    <col min="5377" max="5377" width="19.83203125" style="146" customWidth="1"/>
    <col min="5378" max="5378" width="10" style="146" customWidth="1"/>
    <col min="5379" max="5379" width="19.83203125" style="146" customWidth="1"/>
    <col min="5380" max="5380" width="9.1640625" style="146" customWidth="1"/>
    <col min="5381" max="5381" width="19.83203125" style="146" customWidth="1"/>
    <col min="5382" max="5382" width="9.33203125" style="146"/>
    <col min="5383" max="5383" width="19.83203125" style="146" customWidth="1"/>
    <col min="5384" max="5384" width="17.1640625" style="146" customWidth="1"/>
    <col min="5385" max="5385" width="22.5" style="146" customWidth="1"/>
    <col min="5386" max="5386" width="12" style="146" customWidth="1"/>
    <col min="5387" max="5387" width="15.1640625" style="146" customWidth="1"/>
    <col min="5388" max="5629" width="9.33203125" style="146"/>
    <col min="5630" max="5630" width="82.5" style="146" bestFit="1" customWidth="1"/>
    <col min="5631" max="5631" width="19.83203125" style="146" customWidth="1"/>
    <col min="5632" max="5632" width="10.83203125" style="146" customWidth="1"/>
    <col min="5633" max="5633" width="19.83203125" style="146" customWidth="1"/>
    <col min="5634" max="5634" width="10" style="146" customWidth="1"/>
    <col min="5635" max="5635" width="19.83203125" style="146" customWidth="1"/>
    <col min="5636" max="5636" width="9.1640625" style="146" customWidth="1"/>
    <col min="5637" max="5637" width="19.83203125" style="146" customWidth="1"/>
    <col min="5638" max="5638" width="9.33203125" style="146"/>
    <col min="5639" max="5639" width="19.83203125" style="146" customWidth="1"/>
    <col min="5640" max="5640" width="17.1640625" style="146" customWidth="1"/>
    <col min="5641" max="5641" width="22.5" style="146" customWidth="1"/>
    <col min="5642" max="5642" width="12" style="146" customWidth="1"/>
    <col min="5643" max="5643" width="15.1640625" style="146" customWidth="1"/>
    <col min="5644" max="5885" width="9.33203125" style="146"/>
    <col min="5886" max="5886" width="82.5" style="146" bestFit="1" customWidth="1"/>
    <col min="5887" max="5887" width="19.83203125" style="146" customWidth="1"/>
    <col min="5888" max="5888" width="10.83203125" style="146" customWidth="1"/>
    <col min="5889" max="5889" width="19.83203125" style="146" customWidth="1"/>
    <col min="5890" max="5890" width="10" style="146" customWidth="1"/>
    <col min="5891" max="5891" width="19.83203125" style="146" customWidth="1"/>
    <col min="5892" max="5892" width="9.1640625" style="146" customWidth="1"/>
    <col min="5893" max="5893" width="19.83203125" style="146" customWidth="1"/>
    <col min="5894" max="5894" width="9.33203125" style="146"/>
    <col min="5895" max="5895" width="19.83203125" style="146" customWidth="1"/>
    <col min="5896" max="5896" width="17.1640625" style="146" customWidth="1"/>
    <col min="5897" max="5897" width="22.5" style="146" customWidth="1"/>
    <col min="5898" max="5898" width="12" style="146" customWidth="1"/>
    <col min="5899" max="5899" width="15.1640625" style="146" customWidth="1"/>
    <col min="5900" max="6141" width="9.33203125" style="146"/>
    <col min="6142" max="6142" width="82.5" style="146" bestFit="1" customWidth="1"/>
    <col min="6143" max="6143" width="19.83203125" style="146" customWidth="1"/>
    <col min="6144" max="6144" width="10.83203125" style="146" customWidth="1"/>
    <col min="6145" max="6145" width="19.83203125" style="146" customWidth="1"/>
    <col min="6146" max="6146" width="10" style="146" customWidth="1"/>
    <col min="6147" max="6147" width="19.83203125" style="146" customWidth="1"/>
    <col min="6148" max="6148" width="9.1640625" style="146" customWidth="1"/>
    <col min="6149" max="6149" width="19.83203125" style="146" customWidth="1"/>
    <col min="6150" max="6150" width="9.33203125" style="146"/>
    <col min="6151" max="6151" width="19.83203125" style="146" customWidth="1"/>
    <col min="6152" max="6152" width="17.1640625" style="146" customWidth="1"/>
    <col min="6153" max="6153" width="22.5" style="146" customWidth="1"/>
    <col min="6154" max="6154" width="12" style="146" customWidth="1"/>
    <col min="6155" max="6155" width="15.1640625" style="146" customWidth="1"/>
    <col min="6156" max="6397" width="9.33203125" style="146"/>
    <col min="6398" max="6398" width="82.5" style="146" bestFit="1" customWidth="1"/>
    <col min="6399" max="6399" width="19.83203125" style="146" customWidth="1"/>
    <col min="6400" max="6400" width="10.83203125" style="146" customWidth="1"/>
    <col min="6401" max="6401" width="19.83203125" style="146" customWidth="1"/>
    <col min="6402" max="6402" width="10" style="146" customWidth="1"/>
    <col min="6403" max="6403" width="19.83203125" style="146" customWidth="1"/>
    <col min="6404" max="6404" width="9.1640625" style="146" customWidth="1"/>
    <col min="6405" max="6405" width="19.83203125" style="146" customWidth="1"/>
    <col min="6406" max="6406" width="9.33203125" style="146"/>
    <col min="6407" max="6407" width="19.83203125" style="146" customWidth="1"/>
    <col min="6408" max="6408" width="17.1640625" style="146" customWidth="1"/>
    <col min="6409" max="6409" width="22.5" style="146" customWidth="1"/>
    <col min="6410" max="6410" width="12" style="146" customWidth="1"/>
    <col min="6411" max="6411" width="15.1640625" style="146" customWidth="1"/>
    <col min="6412" max="6653" width="9.33203125" style="146"/>
    <col min="6654" max="6654" width="82.5" style="146" bestFit="1" customWidth="1"/>
    <col min="6655" max="6655" width="19.83203125" style="146" customWidth="1"/>
    <col min="6656" max="6656" width="10.83203125" style="146" customWidth="1"/>
    <col min="6657" max="6657" width="19.83203125" style="146" customWidth="1"/>
    <col min="6658" max="6658" width="10" style="146" customWidth="1"/>
    <col min="6659" max="6659" width="19.83203125" style="146" customWidth="1"/>
    <col min="6660" max="6660" width="9.1640625" style="146" customWidth="1"/>
    <col min="6661" max="6661" width="19.83203125" style="146" customWidth="1"/>
    <col min="6662" max="6662" width="9.33203125" style="146"/>
    <col min="6663" max="6663" width="19.83203125" style="146" customWidth="1"/>
    <col min="6664" max="6664" width="17.1640625" style="146" customWidth="1"/>
    <col min="6665" max="6665" width="22.5" style="146" customWidth="1"/>
    <col min="6666" max="6666" width="12" style="146" customWidth="1"/>
    <col min="6667" max="6667" width="15.1640625" style="146" customWidth="1"/>
    <col min="6668" max="6909" width="9.33203125" style="146"/>
    <col min="6910" max="6910" width="82.5" style="146" bestFit="1" customWidth="1"/>
    <col min="6911" max="6911" width="19.83203125" style="146" customWidth="1"/>
    <col min="6912" max="6912" width="10.83203125" style="146" customWidth="1"/>
    <col min="6913" max="6913" width="19.83203125" style="146" customWidth="1"/>
    <col min="6914" max="6914" width="10" style="146" customWidth="1"/>
    <col min="6915" max="6915" width="19.83203125" style="146" customWidth="1"/>
    <col min="6916" max="6916" width="9.1640625" style="146" customWidth="1"/>
    <col min="6917" max="6917" width="19.83203125" style="146" customWidth="1"/>
    <col min="6918" max="6918" width="9.33203125" style="146"/>
    <col min="6919" max="6919" width="19.83203125" style="146" customWidth="1"/>
    <col min="6920" max="6920" width="17.1640625" style="146" customWidth="1"/>
    <col min="6921" max="6921" width="22.5" style="146" customWidth="1"/>
    <col min="6922" max="6922" width="12" style="146" customWidth="1"/>
    <col min="6923" max="6923" width="15.1640625" style="146" customWidth="1"/>
    <col min="6924" max="7165" width="9.33203125" style="146"/>
    <col min="7166" max="7166" width="82.5" style="146" bestFit="1" customWidth="1"/>
    <col min="7167" max="7167" width="19.83203125" style="146" customWidth="1"/>
    <col min="7168" max="7168" width="10.83203125" style="146" customWidth="1"/>
    <col min="7169" max="7169" width="19.83203125" style="146" customWidth="1"/>
    <col min="7170" max="7170" width="10" style="146" customWidth="1"/>
    <col min="7171" max="7171" width="19.83203125" style="146" customWidth="1"/>
    <col min="7172" max="7172" width="9.1640625" style="146" customWidth="1"/>
    <col min="7173" max="7173" width="19.83203125" style="146" customWidth="1"/>
    <col min="7174" max="7174" width="9.33203125" style="146"/>
    <col min="7175" max="7175" width="19.83203125" style="146" customWidth="1"/>
    <col min="7176" max="7176" width="17.1640625" style="146" customWidth="1"/>
    <col min="7177" max="7177" width="22.5" style="146" customWidth="1"/>
    <col min="7178" max="7178" width="12" style="146" customWidth="1"/>
    <col min="7179" max="7179" width="15.1640625" style="146" customWidth="1"/>
    <col min="7180" max="7421" width="9.33203125" style="146"/>
    <col min="7422" max="7422" width="82.5" style="146" bestFit="1" customWidth="1"/>
    <col min="7423" max="7423" width="19.83203125" style="146" customWidth="1"/>
    <col min="7424" max="7424" width="10.83203125" style="146" customWidth="1"/>
    <col min="7425" max="7425" width="19.83203125" style="146" customWidth="1"/>
    <col min="7426" max="7426" width="10" style="146" customWidth="1"/>
    <col min="7427" max="7427" width="19.83203125" style="146" customWidth="1"/>
    <col min="7428" max="7428" width="9.1640625" style="146" customWidth="1"/>
    <col min="7429" max="7429" width="19.83203125" style="146" customWidth="1"/>
    <col min="7430" max="7430" width="9.33203125" style="146"/>
    <col min="7431" max="7431" width="19.83203125" style="146" customWidth="1"/>
    <col min="7432" max="7432" width="17.1640625" style="146" customWidth="1"/>
    <col min="7433" max="7433" width="22.5" style="146" customWidth="1"/>
    <col min="7434" max="7434" width="12" style="146" customWidth="1"/>
    <col min="7435" max="7435" width="15.1640625" style="146" customWidth="1"/>
    <col min="7436" max="7677" width="9.33203125" style="146"/>
    <col min="7678" max="7678" width="82.5" style="146" bestFit="1" customWidth="1"/>
    <col min="7679" max="7679" width="19.83203125" style="146" customWidth="1"/>
    <col min="7680" max="7680" width="10.83203125" style="146" customWidth="1"/>
    <col min="7681" max="7681" width="19.83203125" style="146" customWidth="1"/>
    <col min="7682" max="7682" width="10" style="146" customWidth="1"/>
    <col min="7683" max="7683" width="19.83203125" style="146" customWidth="1"/>
    <col min="7684" max="7684" width="9.1640625" style="146" customWidth="1"/>
    <col min="7685" max="7685" width="19.83203125" style="146" customWidth="1"/>
    <col min="7686" max="7686" width="9.33203125" style="146"/>
    <col min="7687" max="7687" width="19.83203125" style="146" customWidth="1"/>
    <col min="7688" max="7688" width="17.1640625" style="146" customWidth="1"/>
    <col min="7689" max="7689" width="22.5" style="146" customWidth="1"/>
    <col min="7690" max="7690" width="12" style="146" customWidth="1"/>
    <col min="7691" max="7691" width="15.1640625" style="146" customWidth="1"/>
    <col min="7692" max="7933" width="9.33203125" style="146"/>
    <col min="7934" max="7934" width="82.5" style="146" bestFit="1" customWidth="1"/>
    <col min="7935" max="7935" width="19.83203125" style="146" customWidth="1"/>
    <col min="7936" max="7936" width="10.83203125" style="146" customWidth="1"/>
    <col min="7937" max="7937" width="19.83203125" style="146" customWidth="1"/>
    <col min="7938" max="7938" width="10" style="146" customWidth="1"/>
    <col min="7939" max="7939" width="19.83203125" style="146" customWidth="1"/>
    <col min="7940" max="7940" width="9.1640625" style="146" customWidth="1"/>
    <col min="7941" max="7941" width="19.83203125" style="146" customWidth="1"/>
    <col min="7942" max="7942" width="9.33203125" style="146"/>
    <col min="7943" max="7943" width="19.83203125" style="146" customWidth="1"/>
    <col min="7944" max="7944" width="17.1640625" style="146" customWidth="1"/>
    <col min="7945" max="7945" width="22.5" style="146" customWidth="1"/>
    <col min="7946" max="7946" width="12" style="146" customWidth="1"/>
    <col min="7947" max="7947" width="15.1640625" style="146" customWidth="1"/>
    <col min="7948" max="8189" width="9.33203125" style="146"/>
    <col min="8190" max="8190" width="82.5" style="146" bestFit="1" customWidth="1"/>
    <col min="8191" max="8191" width="19.83203125" style="146" customWidth="1"/>
    <col min="8192" max="8192" width="10.83203125" style="146" customWidth="1"/>
    <col min="8193" max="8193" width="19.83203125" style="146" customWidth="1"/>
    <col min="8194" max="8194" width="10" style="146" customWidth="1"/>
    <col min="8195" max="8195" width="19.83203125" style="146" customWidth="1"/>
    <col min="8196" max="8196" width="9.1640625" style="146" customWidth="1"/>
    <col min="8197" max="8197" width="19.83203125" style="146" customWidth="1"/>
    <col min="8198" max="8198" width="9.33203125" style="146"/>
    <col min="8199" max="8199" width="19.83203125" style="146" customWidth="1"/>
    <col min="8200" max="8200" width="17.1640625" style="146" customWidth="1"/>
    <col min="8201" max="8201" width="22.5" style="146" customWidth="1"/>
    <col min="8202" max="8202" width="12" style="146" customWidth="1"/>
    <col min="8203" max="8203" width="15.1640625" style="146" customWidth="1"/>
    <col min="8204" max="8445" width="9.33203125" style="146"/>
    <col min="8446" max="8446" width="82.5" style="146" bestFit="1" customWidth="1"/>
    <col min="8447" max="8447" width="19.83203125" style="146" customWidth="1"/>
    <col min="8448" max="8448" width="10.83203125" style="146" customWidth="1"/>
    <col min="8449" max="8449" width="19.83203125" style="146" customWidth="1"/>
    <col min="8450" max="8450" width="10" style="146" customWidth="1"/>
    <col min="8451" max="8451" width="19.83203125" style="146" customWidth="1"/>
    <col min="8452" max="8452" width="9.1640625" style="146" customWidth="1"/>
    <col min="8453" max="8453" width="19.83203125" style="146" customWidth="1"/>
    <col min="8454" max="8454" width="9.33203125" style="146"/>
    <col min="8455" max="8455" width="19.83203125" style="146" customWidth="1"/>
    <col min="8456" max="8456" width="17.1640625" style="146" customWidth="1"/>
    <col min="8457" max="8457" width="22.5" style="146" customWidth="1"/>
    <col min="8458" max="8458" width="12" style="146" customWidth="1"/>
    <col min="8459" max="8459" width="15.1640625" style="146" customWidth="1"/>
    <col min="8460" max="8701" width="9.33203125" style="146"/>
    <col min="8702" max="8702" width="82.5" style="146" bestFit="1" customWidth="1"/>
    <col min="8703" max="8703" width="19.83203125" style="146" customWidth="1"/>
    <col min="8704" max="8704" width="10.83203125" style="146" customWidth="1"/>
    <col min="8705" max="8705" width="19.83203125" style="146" customWidth="1"/>
    <col min="8706" max="8706" width="10" style="146" customWidth="1"/>
    <col min="8707" max="8707" width="19.83203125" style="146" customWidth="1"/>
    <col min="8708" max="8708" width="9.1640625" style="146" customWidth="1"/>
    <col min="8709" max="8709" width="19.83203125" style="146" customWidth="1"/>
    <col min="8710" max="8710" width="9.33203125" style="146"/>
    <col min="8711" max="8711" width="19.83203125" style="146" customWidth="1"/>
    <col min="8712" max="8712" width="17.1640625" style="146" customWidth="1"/>
    <col min="8713" max="8713" width="22.5" style="146" customWidth="1"/>
    <col min="8714" max="8714" width="12" style="146" customWidth="1"/>
    <col min="8715" max="8715" width="15.1640625" style="146" customWidth="1"/>
    <col min="8716" max="8957" width="9.33203125" style="146"/>
    <col min="8958" max="8958" width="82.5" style="146" bestFit="1" customWidth="1"/>
    <col min="8959" max="8959" width="19.83203125" style="146" customWidth="1"/>
    <col min="8960" max="8960" width="10.83203125" style="146" customWidth="1"/>
    <col min="8961" max="8961" width="19.83203125" style="146" customWidth="1"/>
    <col min="8962" max="8962" width="10" style="146" customWidth="1"/>
    <col min="8963" max="8963" width="19.83203125" style="146" customWidth="1"/>
    <col min="8964" max="8964" width="9.1640625" style="146" customWidth="1"/>
    <col min="8965" max="8965" width="19.83203125" style="146" customWidth="1"/>
    <col min="8966" max="8966" width="9.33203125" style="146"/>
    <col min="8967" max="8967" width="19.83203125" style="146" customWidth="1"/>
    <col min="8968" max="8968" width="17.1640625" style="146" customWidth="1"/>
    <col min="8969" max="8969" width="22.5" style="146" customWidth="1"/>
    <col min="8970" max="8970" width="12" style="146" customWidth="1"/>
    <col min="8971" max="8971" width="15.1640625" style="146" customWidth="1"/>
    <col min="8972" max="9213" width="9.33203125" style="146"/>
    <col min="9214" max="9214" width="82.5" style="146" bestFit="1" customWidth="1"/>
    <col min="9215" max="9215" width="19.83203125" style="146" customWidth="1"/>
    <col min="9216" max="9216" width="10.83203125" style="146" customWidth="1"/>
    <col min="9217" max="9217" width="19.83203125" style="146" customWidth="1"/>
    <col min="9218" max="9218" width="10" style="146" customWidth="1"/>
    <col min="9219" max="9219" width="19.83203125" style="146" customWidth="1"/>
    <col min="9220" max="9220" width="9.1640625" style="146" customWidth="1"/>
    <col min="9221" max="9221" width="19.83203125" style="146" customWidth="1"/>
    <col min="9222" max="9222" width="9.33203125" style="146"/>
    <col min="9223" max="9223" width="19.83203125" style="146" customWidth="1"/>
    <col min="9224" max="9224" width="17.1640625" style="146" customWidth="1"/>
    <col min="9225" max="9225" width="22.5" style="146" customWidth="1"/>
    <col min="9226" max="9226" width="12" style="146" customWidth="1"/>
    <col min="9227" max="9227" width="15.1640625" style="146" customWidth="1"/>
    <col min="9228" max="9469" width="9.33203125" style="146"/>
    <col min="9470" max="9470" width="82.5" style="146" bestFit="1" customWidth="1"/>
    <col min="9471" max="9471" width="19.83203125" style="146" customWidth="1"/>
    <col min="9472" max="9472" width="10.83203125" style="146" customWidth="1"/>
    <col min="9473" max="9473" width="19.83203125" style="146" customWidth="1"/>
    <col min="9474" max="9474" width="10" style="146" customWidth="1"/>
    <col min="9475" max="9475" width="19.83203125" style="146" customWidth="1"/>
    <col min="9476" max="9476" width="9.1640625" style="146" customWidth="1"/>
    <col min="9477" max="9477" width="19.83203125" style="146" customWidth="1"/>
    <col min="9478" max="9478" width="9.33203125" style="146"/>
    <col min="9479" max="9479" width="19.83203125" style="146" customWidth="1"/>
    <col min="9480" max="9480" width="17.1640625" style="146" customWidth="1"/>
    <col min="9481" max="9481" width="22.5" style="146" customWidth="1"/>
    <col min="9482" max="9482" width="12" style="146" customWidth="1"/>
    <col min="9483" max="9483" width="15.1640625" style="146" customWidth="1"/>
    <col min="9484" max="9725" width="9.33203125" style="146"/>
    <col min="9726" max="9726" width="82.5" style="146" bestFit="1" customWidth="1"/>
    <col min="9727" max="9727" width="19.83203125" style="146" customWidth="1"/>
    <col min="9728" max="9728" width="10.83203125" style="146" customWidth="1"/>
    <col min="9729" max="9729" width="19.83203125" style="146" customWidth="1"/>
    <col min="9730" max="9730" width="10" style="146" customWidth="1"/>
    <col min="9731" max="9731" width="19.83203125" style="146" customWidth="1"/>
    <col min="9732" max="9732" width="9.1640625" style="146" customWidth="1"/>
    <col min="9733" max="9733" width="19.83203125" style="146" customWidth="1"/>
    <col min="9734" max="9734" width="9.33203125" style="146"/>
    <col min="9735" max="9735" width="19.83203125" style="146" customWidth="1"/>
    <col min="9736" max="9736" width="17.1640625" style="146" customWidth="1"/>
    <col min="9737" max="9737" width="22.5" style="146" customWidth="1"/>
    <col min="9738" max="9738" width="12" style="146" customWidth="1"/>
    <col min="9739" max="9739" width="15.1640625" style="146" customWidth="1"/>
    <col min="9740" max="9981" width="9.33203125" style="146"/>
    <col min="9982" max="9982" width="82.5" style="146" bestFit="1" customWidth="1"/>
    <col min="9983" max="9983" width="19.83203125" style="146" customWidth="1"/>
    <col min="9984" max="9984" width="10.83203125" style="146" customWidth="1"/>
    <col min="9985" max="9985" width="19.83203125" style="146" customWidth="1"/>
    <col min="9986" max="9986" width="10" style="146" customWidth="1"/>
    <col min="9987" max="9987" width="19.83203125" style="146" customWidth="1"/>
    <col min="9988" max="9988" width="9.1640625" style="146" customWidth="1"/>
    <col min="9989" max="9989" width="19.83203125" style="146" customWidth="1"/>
    <col min="9990" max="9990" width="9.33203125" style="146"/>
    <col min="9991" max="9991" width="19.83203125" style="146" customWidth="1"/>
    <col min="9992" max="9992" width="17.1640625" style="146" customWidth="1"/>
    <col min="9993" max="9993" width="22.5" style="146" customWidth="1"/>
    <col min="9994" max="9994" width="12" style="146" customWidth="1"/>
    <col min="9995" max="9995" width="15.1640625" style="146" customWidth="1"/>
    <col min="9996" max="10237" width="9.33203125" style="146"/>
    <col min="10238" max="10238" width="82.5" style="146" bestFit="1" customWidth="1"/>
    <col min="10239" max="10239" width="19.83203125" style="146" customWidth="1"/>
    <col min="10240" max="10240" width="10.83203125" style="146" customWidth="1"/>
    <col min="10241" max="10241" width="19.83203125" style="146" customWidth="1"/>
    <col min="10242" max="10242" width="10" style="146" customWidth="1"/>
    <col min="10243" max="10243" width="19.83203125" style="146" customWidth="1"/>
    <col min="10244" max="10244" width="9.1640625" style="146" customWidth="1"/>
    <col min="10245" max="10245" width="19.83203125" style="146" customWidth="1"/>
    <col min="10246" max="10246" width="9.33203125" style="146"/>
    <col min="10247" max="10247" width="19.83203125" style="146" customWidth="1"/>
    <col min="10248" max="10248" width="17.1640625" style="146" customWidth="1"/>
    <col min="10249" max="10249" width="22.5" style="146" customWidth="1"/>
    <col min="10250" max="10250" width="12" style="146" customWidth="1"/>
    <col min="10251" max="10251" width="15.1640625" style="146" customWidth="1"/>
    <col min="10252" max="10493" width="9.33203125" style="146"/>
    <col min="10494" max="10494" width="82.5" style="146" bestFit="1" customWidth="1"/>
    <col min="10495" max="10495" width="19.83203125" style="146" customWidth="1"/>
    <col min="10496" max="10496" width="10.83203125" style="146" customWidth="1"/>
    <col min="10497" max="10497" width="19.83203125" style="146" customWidth="1"/>
    <col min="10498" max="10498" width="10" style="146" customWidth="1"/>
    <col min="10499" max="10499" width="19.83203125" style="146" customWidth="1"/>
    <col min="10500" max="10500" width="9.1640625" style="146" customWidth="1"/>
    <col min="10501" max="10501" width="19.83203125" style="146" customWidth="1"/>
    <col min="10502" max="10502" width="9.33203125" style="146"/>
    <col min="10503" max="10503" width="19.83203125" style="146" customWidth="1"/>
    <col min="10504" max="10504" width="17.1640625" style="146" customWidth="1"/>
    <col min="10505" max="10505" width="22.5" style="146" customWidth="1"/>
    <col min="10506" max="10506" width="12" style="146" customWidth="1"/>
    <col min="10507" max="10507" width="15.1640625" style="146" customWidth="1"/>
    <col min="10508" max="10749" width="9.33203125" style="146"/>
    <col min="10750" max="10750" width="82.5" style="146" bestFit="1" customWidth="1"/>
    <col min="10751" max="10751" width="19.83203125" style="146" customWidth="1"/>
    <col min="10752" max="10752" width="10.83203125" style="146" customWidth="1"/>
    <col min="10753" max="10753" width="19.83203125" style="146" customWidth="1"/>
    <col min="10754" max="10754" width="10" style="146" customWidth="1"/>
    <col min="10755" max="10755" width="19.83203125" style="146" customWidth="1"/>
    <col min="10756" max="10756" width="9.1640625" style="146" customWidth="1"/>
    <col min="10757" max="10757" width="19.83203125" style="146" customWidth="1"/>
    <col min="10758" max="10758" width="9.33203125" style="146"/>
    <col min="10759" max="10759" width="19.83203125" style="146" customWidth="1"/>
    <col min="10760" max="10760" width="17.1640625" style="146" customWidth="1"/>
    <col min="10761" max="10761" width="22.5" style="146" customWidth="1"/>
    <col min="10762" max="10762" width="12" style="146" customWidth="1"/>
    <col min="10763" max="10763" width="15.1640625" style="146" customWidth="1"/>
    <col min="10764" max="11005" width="9.33203125" style="146"/>
    <col min="11006" max="11006" width="82.5" style="146" bestFit="1" customWidth="1"/>
    <col min="11007" max="11007" width="19.83203125" style="146" customWidth="1"/>
    <col min="11008" max="11008" width="10.83203125" style="146" customWidth="1"/>
    <col min="11009" max="11009" width="19.83203125" style="146" customWidth="1"/>
    <col min="11010" max="11010" width="10" style="146" customWidth="1"/>
    <col min="11011" max="11011" width="19.83203125" style="146" customWidth="1"/>
    <col min="11012" max="11012" width="9.1640625" style="146" customWidth="1"/>
    <col min="11013" max="11013" width="19.83203125" style="146" customWidth="1"/>
    <col min="11014" max="11014" width="9.33203125" style="146"/>
    <col min="11015" max="11015" width="19.83203125" style="146" customWidth="1"/>
    <col min="11016" max="11016" width="17.1640625" style="146" customWidth="1"/>
    <col min="11017" max="11017" width="22.5" style="146" customWidth="1"/>
    <col min="11018" max="11018" width="12" style="146" customWidth="1"/>
    <col min="11019" max="11019" width="15.1640625" style="146" customWidth="1"/>
    <col min="11020" max="11261" width="9.33203125" style="146"/>
    <col min="11262" max="11262" width="82.5" style="146" bestFit="1" customWidth="1"/>
    <col min="11263" max="11263" width="19.83203125" style="146" customWidth="1"/>
    <col min="11264" max="11264" width="10.83203125" style="146" customWidth="1"/>
    <col min="11265" max="11265" width="19.83203125" style="146" customWidth="1"/>
    <col min="11266" max="11266" width="10" style="146" customWidth="1"/>
    <col min="11267" max="11267" width="19.83203125" style="146" customWidth="1"/>
    <col min="11268" max="11268" width="9.1640625" style="146" customWidth="1"/>
    <col min="11269" max="11269" width="19.83203125" style="146" customWidth="1"/>
    <col min="11270" max="11270" width="9.33203125" style="146"/>
    <col min="11271" max="11271" width="19.83203125" style="146" customWidth="1"/>
    <col min="11272" max="11272" width="17.1640625" style="146" customWidth="1"/>
    <col min="11273" max="11273" width="22.5" style="146" customWidth="1"/>
    <col min="11274" max="11274" width="12" style="146" customWidth="1"/>
    <col min="11275" max="11275" width="15.1640625" style="146" customWidth="1"/>
    <col min="11276" max="11517" width="9.33203125" style="146"/>
    <col min="11518" max="11518" width="82.5" style="146" bestFit="1" customWidth="1"/>
    <col min="11519" max="11519" width="19.83203125" style="146" customWidth="1"/>
    <col min="11520" max="11520" width="10.83203125" style="146" customWidth="1"/>
    <col min="11521" max="11521" width="19.83203125" style="146" customWidth="1"/>
    <col min="11522" max="11522" width="10" style="146" customWidth="1"/>
    <col min="11523" max="11523" width="19.83203125" style="146" customWidth="1"/>
    <col min="11524" max="11524" width="9.1640625" style="146" customWidth="1"/>
    <col min="11525" max="11525" width="19.83203125" style="146" customWidth="1"/>
    <col min="11526" max="11526" width="9.33203125" style="146"/>
    <col min="11527" max="11527" width="19.83203125" style="146" customWidth="1"/>
    <col min="11528" max="11528" width="17.1640625" style="146" customWidth="1"/>
    <col min="11529" max="11529" width="22.5" style="146" customWidth="1"/>
    <col min="11530" max="11530" width="12" style="146" customWidth="1"/>
    <col min="11531" max="11531" width="15.1640625" style="146" customWidth="1"/>
    <col min="11532" max="11773" width="9.33203125" style="146"/>
    <col min="11774" max="11774" width="82.5" style="146" bestFit="1" customWidth="1"/>
    <col min="11775" max="11775" width="19.83203125" style="146" customWidth="1"/>
    <col min="11776" max="11776" width="10.83203125" style="146" customWidth="1"/>
    <col min="11777" max="11777" width="19.83203125" style="146" customWidth="1"/>
    <col min="11778" max="11778" width="10" style="146" customWidth="1"/>
    <col min="11779" max="11779" width="19.83203125" style="146" customWidth="1"/>
    <col min="11780" max="11780" width="9.1640625" style="146" customWidth="1"/>
    <col min="11781" max="11781" width="19.83203125" style="146" customWidth="1"/>
    <col min="11782" max="11782" width="9.33203125" style="146"/>
    <col min="11783" max="11783" width="19.83203125" style="146" customWidth="1"/>
    <col min="11784" max="11784" width="17.1640625" style="146" customWidth="1"/>
    <col min="11785" max="11785" width="22.5" style="146" customWidth="1"/>
    <col min="11786" max="11786" width="12" style="146" customWidth="1"/>
    <col min="11787" max="11787" width="15.1640625" style="146" customWidth="1"/>
    <col min="11788" max="12029" width="9.33203125" style="146"/>
    <col min="12030" max="12030" width="82.5" style="146" bestFit="1" customWidth="1"/>
    <col min="12031" max="12031" width="19.83203125" style="146" customWidth="1"/>
    <col min="12032" max="12032" width="10.83203125" style="146" customWidth="1"/>
    <col min="12033" max="12033" width="19.83203125" style="146" customWidth="1"/>
    <col min="12034" max="12034" width="10" style="146" customWidth="1"/>
    <col min="12035" max="12035" width="19.83203125" style="146" customWidth="1"/>
    <col min="12036" max="12036" width="9.1640625" style="146" customWidth="1"/>
    <col min="12037" max="12037" width="19.83203125" style="146" customWidth="1"/>
    <col min="12038" max="12038" width="9.33203125" style="146"/>
    <col min="12039" max="12039" width="19.83203125" style="146" customWidth="1"/>
    <col min="12040" max="12040" width="17.1640625" style="146" customWidth="1"/>
    <col min="12041" max="12041" width="22.5" style="146" customWidth="1"/>
    <col min="12042" max="12042" width="12" style="146" customWidth="1"/>
    <col min="12043" max="12043" width="15.1640625" style="146" customWidth="1"/>
    <col min="12044" max="12285" width="9.33203125" style="146"/>
    <col min="12286" max="12286" width="82.5" style="146" bestFit="1" customWidth="1"/>
    <col min="12287" max="12287" width="19.83203125" style="146" customWidth="1"/>
    <col min="12288" max="12288" width="10.83203125" style="146" customWidth="1"/>
    <col min="12289" max="12289" width="19.83203125" style="146" customWidth="1"/>
    <col min="12290" max="12290" width="10" style="146" customWidth="1"/>
    <col min="12291" max="12291" width="19.83203125" style="146" customWidth="1"/>
    <col min="12292" max="12292" width="9.1640625" style="146" customWidth="1"/>
    <col min="12293" max="12293" width="19.83203125" style="146" customWidth="1"/>
    <col min="12294" max="12294" width="9.33203125" style="146"/>
    <col min="12295" max="12295" width="19.83203125" style="146" customWidth="1"/>
    <col min="12296" max="12296" width="17.1640625" style="146" customWidth="1"/>
    <col min="12297" max="12297" width="22.5" style="146" customWidth="1"/>
    <col min="12298" max="12298" width="12" style="146" customWidth="1"/>
    <col min="12299" max="12299" width="15.1640625" style="146" customWidth="1"/>
    <col min="12300" max="12541" width="9.33203125" style="146"/>
    <col min="12542" max="12542" width="82.5" style="146" bestFit="1" customWidth="1"/>
    <col min="12543" max="12543" width="19.83203125" style="146" customWidth="1"/>
    <col min="12544" max="12544" width="10.83203125" style="146" customWidth="1"/>
    <col min="12545" max="12545" width="19.83203125" style="146" customWidth="1"/>
    <col min="12546" max="12546" width="10" style="146" customWidth="1"/>
    <col min="12547" max="12547" width="19.83203125" style="146" customWidth="1"/>
    <col min="12548" max="12548" width="9.1640625" style="146" customWidth="1"/>
    <col min="12549" max="12549" width="19.83203125" style="146" customWidth="1"/>
    <col min="12550" max="12550" width="9.33203125" style="146"/>
    <col min="12551" max="12551" width="19.83203125" style="146" customWidth="1"/>
    <col min="12552" max="12552" width="17.1640625" style="146" customWidth="1"/>
    <col min="12553" max="12553" width="22.5" style="146" customWidth="1"/>
    <col min="12554" max="12554" width="12" style="146" customWidth="1"/>
    <col min="12555" max="12555" width="15.1640625" style="146" customWidth="1"/>
    <col min="12556" max="12797" width="9.33203125" style="146"/>
    <col min="12798" max="12798" width="82.5" style="146" bestFit="1" customWidth="1"/>
    <col min="12799" max="12799" width="19.83203125" style="146" customWidth="1"/>
    <col min="12800" max="12800" width="10.83203125" style="146" customWidth="1"/>
    <col min="12801" max="12801" width="19.83203125" style="146" customWidth="1"/>
    <col min="12802" max="12802" width="10" style="146" customWidth="1"/>
    <col min="12803" max="12803" width="19.83203125" style="146" customWidth="1"/>
    <col min="12804" max="12804" width="9.1640625" style="146" customWidth="1"/>
    <col min="12805" max="12805" width="19.83203125" style="146" customWidth="1"/>
    <col min="12806" max="12806" width="9.33203125" style="146"/>
    <col min="12807" max="12807" width="19.83203125" style="146" customWidth="1"/>
    <col min="12808" max="12808" width="17.1640625" style="146" customWidth="1"/>
    <col min="12809" max="12809" width="22.5" style="146" customWidth="1"/>
    <col min="12810" max="12810" width="12" style="146" customWidth="1"/>
    <col min="12811" max="12811" width="15.1640625" style="146" customWidth="1"/>
    <col min="12812" max="13053" width="9.33203125" style="146"/>
    <col min="13054" max="13054" width="82.5" style="146" bestFit="1" customWidth="1"/>
    <col min="13055" max="13055" width="19.83203125" style="146" customWidth="1"/>
    <col min="13056" max="13056" width="10.83203125" style="146" customWidth="1"/>
    <col min="13057" max="13057" width="19.83203125" style="146" customWidth="1"/>
    <col min="13058" max="13058" width="10" style="146" customWidth="1"/>
    <col min="13059" max="13059" width="19.83203125" style="146" customWidth="1"/>
    <col min="13060" max="13060" width="9.1640625" style="146" customWidth="1"/>
    <col min="13061" max="13061" width="19.83203125" style="146" customWidth="1"/>
    <col min="13062" max="13062" width="9.33203125" style="146"/>
    <col min="13063" max="13063" width="19.83203125" style="146" customWidth="1"/>
    <col min="13064" max="13064" width="17.1640625" style="146" customWidth="1"/>
    <col min="13065" max="13065" width="22.5" style="146" customWidth="1"/>
    <col min="13066" max="13066" width="12" style="146" customWidth="1"/>
    <col min="13067" max="13067" width="15.1640625" style="146" customWidth="1"/>
    <col min="13068" max="13309" width="9.33203125" style="146"/>
    <col min="13310" max="13310" width="82.5" style="146" bestFit="1" customWidth="1"/>
    <col min="13311" max="13311" width="19.83203125" style="146" customWidth="1"/>
    <col min="13312" max="13312" width="10.83203125" style="146" customWidth="1"/>
    <col min="13313" max="13313" width="19.83203125" style="146" customWidth="1"/>
    <col min="13314" max="13314" width="10" style="146" customWidth="1"/>
    <col min="13315" max="13315" width="19.83203125" style="146" customWidth="1"/>
    <col min="13316" max="13316" width="9.1640625" style="146" customWidth="1"/>
    <col min="13317" max="13317" width="19.83203125" style="146" customWidth="1"/>
    <col min="13318" max="13318" width="9.33203125" style="146"/>
    <col min="13319" max="13319" width="19.83203125" style="146" customWidth="1"/>
    <col min="13320" max="13320" width="17.1640625" style="146" customWidth="1"/>
    <col min="13321" max="13321" width="22.5" style="146" customWidth="1"/>
    <col min="13322" max="13322" width="12" style="146" customWidth="1"/>
    <col min="13323" max="13323" width="15.1640625" style="146" customWidth="1"/>
    <col min="13324" max="13565" width="9.33203125" style="146"/>
    <col min="13566" max="13566" width="82.5" style="146" bestFit="1" customWidth="1"/>
    <col min="13567" max="13567" width="19.83203125" style="146" customWidth="1"/>
    <col min="13568" max="13568" width="10.83203125" style="146" customWidth="1"/>
    <col min="13569" max="13569" width="19.83203125" style="146" customWidth="1"/>
    <col min="13570" max="13570" width="10" style="146" customWidth="1"/>
    <col min="13571" max="13571" width="19.83203125" style="146" customWidth="1"/>
    <col min="13572" max="13572" width="9.1640625" style="146" customWidth="1"/>
    <col min="13573" max="13573" width="19.83203125" style="146" customWidth="1"/>
    <col min="13574" max="13574" width="9.33203125" style="146"/>
    <col min="13575" max="13575" width="19.83203125" style="146" customWidth="1"/>
    <col min="13576" max="13576" width="17.1640625" style="146" customWidth="1"/>
    <col min="13577" max="13577" width="22.5" style="146" customWidth="1"/>
    <col min="13578" max="13578" width="12" style="146" customWidth="1"/>
    <col min="13579" max="13579" width="15.1640625" style="146" customWidth="1"/>
    <col min="13580" max="13821" width="9.33203125" style="146"/>
    <col min="13822" max="13822" width="82.5" style="146" bestFit="1" customWidth="1"/>
    <col min="13823" max="13823" width="19.83203125" style="146" customWidth="1"/>
    <col min="13824" max="13824" width="10.83203125" style="146" customWidth="1"/>
    <col min="13825" max="13825" width="19.83203125" style="146" customWidth="1"/>
    <col min="13826" max="13826" width="10" style="146" customWidth="1"/>
    <col min="13827" max="13827" width="19.83203125" style="146" customWidth="1"/>
    <col min="13828" max="13828" width="9.1640625" style="146" customWidth="1"/>
    <col min="13829" max="13829" width="19.83203125" style="146" customWidth="1"/>
    <col min="13830" max="13830" width="9.33203125" style="146"/>
    <col min="13831" max="13831" width="19.83203125" style="146" customWidth="1"/>
    <col min="13832" max="13832" width="17.1640625" style="146" customWidth="1"/>
    <col min="13833" max="13833" width="22.5" style="146" customWidth="1"/>
    <col min="13834" max="13834" width="12" style="146" customWidth="1"/>
    <col min="13835" max="13835" width="15.1640625" style="146" customWidth="1"/>
    <col min="13836" max="14077" width="9.33203125" style="146"/>
    <col min="14078" max="14078" width="82.5" style="146" bestFit="1" customWidth="1"/>
    <col min="14079" max="14079" width="19.83203125" style="146" customWidth="1"/>
    <col min="14080" max="14080" width="10.83203125" style="146" customWidth="1"/>
    <col min="14081" max="14081" width="19.83203125" style="146" customWidth="1"/>
    <col min="14082" max="14082" width="10" style="146" customWidth="1"/>
    <col min="14083" max="14083" width="19.83203125" style="146" customWidth="1"/>
    <col min="14084" max="14084" width="9.1640625" style="146" customWidth="1"/>
    <col min="14085" max="14085" width="19.83203125" style="146" customWidth="1"/>
    <col min="14086" max="14086" width="9.33203125" style="146"/>
    <col min="14087" max="14087" width="19.83203125" style="146" customWidth="1"/>
    <col min="14088" max="14088" width="17.1640625" style="146" customWidth="1"/>
    <col min="14089" max="14089" width="22.5" style="146" customWidth="1"/>
    <col min="14090" max="14090" width="12" style="146" customWidth="1"/>
    <col min="14091" max="14091" width="15.1640625" style="146" customWidth="1"/>
    <col min="14092" max="14333" width="9.33203125" style="146"/>
    <col min="14334" max="14334" width="82.5" style="146" bestFit="1" customWidth="1"/>
    <col min="14335" max="14335" width="19.83203125" style="146" customWidth="1"/>
    <col min="14336" max="14336" width="10.83203125" style="146" customWidth="1"/>
    <col min="14337" max="14337" width="19.83203125" style="146" customWidth="1"/>
    <col min="14338" max="14338" width="10" style="146" customWidth="1"/>
    <col min="14339" max="14339" width="19.83203125" style="146" customWidth="1"/>
    <col min="14340" max="14340" width="9.1640625" style="146" customWidth="1"/>
    <col min="14341" max="14341" width="19.83203125" style="146" customWidth="1"/>
    <col min="14342" max="14342" width="9.33203125" style="146"/>
    <col min="14343" max="14343" width="19.83203125" style="146" customWidth="1"/>
    <col min="14344" max="14344" width="17.1640625" style="146" customWidth="1"/>
    <col min="14345" max="14345" width="22.5" style="146" customWidth="1"/>
    <col min="14346" max="14346" width="12" style="146" customWidth="1"/>
    <col min="14347" max="14347" width="15.1640625" style="146" customWidth="1"/>
    <col min="14348" max="14589" width="9.33203125" style="146"/>
    <col min="14590" max="14590" width="82.5" style="146" bestFit="1" customWidth="1"/>
    <col min="14591" max="14591" width="19.83203125" style="146" customWidth="1"/>
    <col min="14592" max="14592" width="10.83203125" style="146" customWidth="1"/>
    <col min="14593" max="14593" width="19.83203125" style="146" customWidth="1"/>
    <col min="14594" max="14594" width="10" style="146" customWidth="1"/>
    <col min="14595" max="14595" width="19.83203125" style="146" customWidth="1"/>
    <col min="14596" max="14596" width="9.1640625" style="146" customWidth="1"/>
    <col min="14597" max="14597" width="19.83203125" style="146" customWidth="1"/>
    <col min="14598" max="14598" width="9.33203125" style="146"/>
    <col min="14599" max="14599" width="19.83203125" style="146" customWidth="1"/>
    <col min="14600" max="14600" width="17.1640625" style="146" customWidth="1"/>
    <col min="14601" max="14601" width="22.5" style="146" customWidth="1"/>
    <col min="14602" max="14602" width="12" style="146" customWidth="1"/>
    <col min="14603" max="14603" width="15.1640625" style="146" customWidth="1"/>
    <col min="14604" max="14845" width="9.33203125" style="146"/>
    <col min="14846" max="14846" width="82.5" style="146" bestFit="1" customWidth="1"/>
    <col min="14847" max="14847" width="19.83203125" style="146" customWidth="1"/>
    <col min="14848" max="14848" width="10.83203125" style="146" customWidth="1"/>
    <col min="14849" max="14849" width="19.83203125" style="146" customWidth="1"/>
    <col min="14850" max="14850" width="10" style="146" customWidth="1"/>
    <col min="14851" max="14851" width="19.83203125" style="146" customWidth="1"/>
    <col min="14852" max="14852" width="9.1640625" style="146" customWidth="1"/>
    <col min="14853" max="14853" width="19.83203125" style="146" customWidth="1"/>
    <col min="14854" max="14854" width="9.33203125" style="146"/>
    <col min="14855" max="14855" width="19.83203125" style="146" customWidth="1"/>
    <col min="14856" max="14856" width="17.1640625" style="146" customWidth="1"/>
    <col min="14857" max="14857" width="22.5" style="146" customWidth="1"/>
    <col min="14858" max="14858" width="12" style="146" customWidth="1"/>
    <col min="14859" max="14859" width="15.1640625" style="146" customWidth="1"/>
    <col min="14860" max="15101" width="9.33203125" style="146"/>
    <col min="15102" max="15102" width="82.5" style="146" bestFit="1" customWidth="1"/>
    <col min="15103" max="15103" width="19.83203125" style="146" customWidth="1"/>
    <col min="15104" max="15104" width="10.83203125" style="146" customWidth="1"/>
    <col min="15105" max="15105" width="19.83203125" style="146" customWidth="1"/>
    <col min="15106" max="15106" width="10" style="146" customWidth="1"/>
    <col min="15107" max="15107" width="19.83203125" style="146" customWidth="1"/>
    <col min="15108" max="15108" width="9.1640625" style="146" customWidth="1"/>
    <col min="15109" max="15109" width="19.83203125" style="146" customWidth="1"/>
    <col min="15110" max="15110" width="9.33203125" style="146"/>
    <col min="15111" max="15111" width="19.83203125" style="146" customWidth="1"/>
    <col min="15112" max="15112" width="17.1640625" style="146" customWidth="1"/>
    <col min="15113" max="15113" width="22.5" style="146" customWidth="1"/>
    <col min="15114" max="15114" width="12" style="146" customWidth="1"/>
    <col min="15115" max="15115" width="15.1640625" style="146" customWidth="1"/>
    <col min="15116" max="15357" width="9.33203125" style="146"/>
    <col min="15358" max="15358" width="82.5" style="146" bestFit="1" customWidth="1"/>
    <col min="15359" max="15359" width="19.83203125" style="146" customWidth="1"/>
    <col min="15360" max="15360" width="10.83203125" style="146" customWidth="1"/>
    <col min="15361" max="15361" width="19.83203125" style="146" customWidth="1"/>
    <col min="15362" max="15362" width="10" style="146" customWidth="1"/>
    <col min="15363" max="15363" width="19.83203125" style="146" customWidth="1"/>
    <col min="15364" max="15364" width="9.1640625" style="146" customWidth="1"/>
    <col min="15365" max="15365" width="19.83203125" style="146" customWidth="1"/>
    <col min="15366" max="15366" width="9.33203125" style="146"/>
    <col min="15367" max="15367" width="19.83203125" style="146" customWidth="1"/>
    <col min="15368" max="15368" width="17.1640625" style="146" customWidth="1"/>
    <col min="15369" max="15369" width="22.5" style="146" customWidth="1"/>
    <col min="15370" max="15370" width="12" style="146" customWidth="1"/>
    <col min="15371" max="15371" width="15.1640625" style="146" customWidth="1"/>
    <col min="15372" max="15613" width="9.33203125" style="146"/>
    <col min="15614" max="15614" width="82.5" style="146" bestFit="1" customWidth="1"/>
    <col min="15615" max="15615" width="19.83203125" style="146" customWidth="1"/>
    <col min="15616" max="15616" width="10.83203125" style="146" customWidth="1"/>
    <col min="15617" max="15617" width="19.83203125" style="146" customWidth="1"/>
    <col min="15618" max="15618" width="10" style="146" customWidth="1"/>
    <col min="15619" max="15619" width="19.83203125" style="146" customWidth="1"/>
    <col min="15620" max="15620" width="9.1640625" style="146" customWidth="1"/>
    <col min="15621" max="15621" width="19.83203125" style="146" customWidth="1"/>
    <col min="15622" max="15622" width="9.33203125" style="146"/>
    <col min="15623" max="15623" width="19.83203125" style="146" customWidth="1"/>
    <col min="15624" max="15624" width="17.1640625" style="146" customWidth="1"/>
    <col min="15625" max="15625" width="22.5" style="146" customWidth="1"/>
    <col min="15626" max="15626" width="12" style="146" customWidth="1"/>
    <col min="15627" max="15627" width="15.1640625" style="146" customWidth="1"/>
    <col min="15628" max="15869" width="9.33203125" style="146"/>
    <col min="15870" max="15870" width="82.5" style="146" bestFit="1" customWidth="1"/>
    <col min="15871" max="15871" width="19.83203125" style="146" customWidth="1"/>
    <col min="15872" max="15872" width="10.83203125" style="146" customWidth="1"/>
    <col min="15873" max="15873" width="19.83203125" style="146" customWidth="1"/>
    <col min="15874" max="15874" width="10" style="146" customWidth="1"/>
    <col min="15875" max="15875" width="19.83203125" style="146" customWidth="1"/>
    <col min="15876" max="15876" width="9.1640625" style="146" customWidth="1"/>
    <col min="15877" max="15877" width="19.83203125" style="146" customWidth="1"/>
    <col min="15878" max="15878" width="9.33203125" style="146"/>
    <col min="15879" max="15879" width="19.83203125" style="146" customWidth="1"/>
    <col min="15880" max="15880" width="17.1640625" style="146" customWidth="1"/>
    <col min="15881" max="15881" width="22.5" style="146" customWidth="1"/>
    <col min="15882" max="15882" width="12" style="146" customWidth="1"/>
    <col min="15883" max="15883" width="15.1640625" style="146" customWidth="1"/>
    <col min="15884" max="16125" width="9.33203125" style="146"/>
    <col min="16126" max="16126" width="82.5" style="146" bestFit="1" customWidth="1"/>
    <col min="16127" max="16127" width="19.83203125" style="146" customWidth="1"/>
    <col min="16128" max="16128" width="10.83203125" style="146" customWidth="1"/>
    <col min="16129" max="16129" width="19.83203125" style="146" customWidth="1"/>
    <col min="16130" max="16130" width="10" style="146" customWidth="1"/>
    <col min="16131" max="16131" width="19.83203125" style="146" customWidth="1"/>
    <col min="16132" max="16132" width="9.1640625" style="146" customWidth="1"/>
    <col min="16133" max="16133" width="19.83203125" style="146" customWidth="1"/>
    <col min="16134" max="16134" width="9.33203125" style="146"/>
    <col min="16135" max="16135" width="19.83203125" style="146" customWidth="1"/>
    <col min="16136" max="16136" width="17.1640625" style="146" customWidth="1"/>
    <col min="16137" max="16137" width="22.5" style="146" customWidth="1"/>
    <col min="16138" max="16138" width="12" style="146" customWidth="1"/>
    <col min="16139" max="16139" width="15.1640625" style="146" customWidth="1"/>
    <col min="16140" max="16384" width="9.33203125" style="146"/>
  </cols>
  <sheetData>
    <row r="1" spans="1:12" ht="56.25" customHeight="1">
      <c r="A1" s="484" t="str">
        <f>'[1]PL. ORÇAM.'!A1:H1</f>
        <v>PREFEITURA MUNICIPAL DE SIDROLÂNDIA</v>
      </c>
      <c r="B1" s="485"/>
      <c r="C1" s="485"/>
      <c r="D1" s="485"/>
      <c r="E1" s="485"/>
      <c r="F1" s="485"/>
      <c r="G1" s="485"/>
      <c r="H1" s="485"/>
      <c r="I1" s="486"/>
    </row>
    <row r="2" spans="1:12" ht="19.5" thickBot="1">
      <c r="A2" s="539" t="s">
        <v>176</v>
      </c>
      <c r="B2" s="540"/>
      <c r="C2" s="540"/>
      <c r="D2" s="540"/>
      <c r="E2" s="540"/>
      <c r="F2" s="540"/>
      <c r="G2" s="540"/>
      <c r="H2" s="540"/>
      <c r="I2" s="489"/>
    </row>
    <row r="3" spans="1:12" s="222" customFormat="1" ht="21" customHeight="1" thickBot="1">
      <c r="A3" s="217" t="str">
        <f>'[2]Planilha Orçamentaria'!A5</f>
        <v>OBRA:</v>
      </c>
      <c r="B3" s="218" t="str">
        <f>'Planilha Orçamentaria'!B6:E6</f>
        <v>REFORMA E ADEQUAÇÃO DECOBERTURA DA UNIDADE DE PRONTO ATENDIMENTO (UPA 24H)</v>
      </c>
      <c r="C3" s="219"/>
      <c r="D3" s="220"/>
      <c r="E3" s="219"/>
      <c r="F3" s="550" t="s">
        <v>283</v>
      </c>
      <c r="G3" s="551"/>
      <c r="H3" s="552"/>
      <c r="I3" s="221"/>
      <c r="K3" s="223"/>
      <c r="L3" s="224"/>
    </row>
    <row r="4" spans="1:12" s="222" customFormat="1" ht="30.75" customHeight="1" thickBot="1">
      <c r="A4" s="225" t="str">
        <f>'[2]Planilha Orçamentaria'!A6</f>
        <v>LOCAL:</v>
      </c>
      <c r="B4" s="226" t="str">
        <f>'Planilha Orçamentaria'!B7:E7</f>
        <v>RUA PONTA PORÃ, ESQUINA COM AVENIDA ANTERO LEMES DA SILVA - CENTRO</v>
      </c>
      <c r="C4" s="227"/>
      <c r="D4" s="228"/>
      <c r="E4" s="227"/>
      <c r="F4" s="553" t="s">
        <v>164</v>
      </c>
      <c r="G4" s="554"/>
      <c r="H4" s="555"/>
      <c r="I4" s="229"/>
      <c r="K4" s="223"/>
      <c r="L4" s="224"/>
    </row>
    <row r="5" spans="1:12" s="222" customFormat="1" ht="31.5" customHeight="1" thickBot="1">
      <c r="A5" s="225" t="str">
        <f>'[2]Planilha Orçamentaria'!A7</f>
        <v>MUNIC.</v>
      </c>
      <c r="B5" s="226" t="str">
        <f>'Planilha Orçamentaria'!B8:E8</f>
        <v>SIDROLÂNDIA / MS</v>
      </c>
      <c r="C5" s="227"/>
      <c r="D5" s="228"/>
      <c r="E5" s="227"/>
      <c r="F5" s="556" t="s">
        <v>330</v>
      </c>
      <c r="G5" s="557"/>
      <c r="H5" s="558"/>
      <c r="I5" s="230"/>
      <c r="K5" s="223"/>
      <c r="L5" s="224"/>
    </row>
    <row r="6" spans="1:12" s="222" customFormat="1" ht="21" customHeight="1" thickBot="1">
      <c r="A6" s="541" t="str">
        <f>'Planilha Orçamentaria'!A9:E9</f>
        <v>ÁREA TOTAL DAS COBERTAS: 215,00M²</v>
      </c>
      <c r="B6" s="542"/>
      <c r="C6" s="231"/>
      <c r="D6" s="232"/>
      <c r="E6" s="231"/>
      <c r="F6" s="368"/>
      <c r="G6" s="368"/>
      <c r="H6" s="368"/>
      <c r="I6" s="369"/>
      <c r="K6" s="223"/>
      <c r="L6" s="224"/>
    </row>
    <row r="7" spans="1:12" ht="13.5" thickBot="1">
      <c r="A7" s="545"/>
      <c r="B7" s="546"/>
      <c r="C7" s="546"/>
      <c r="D7" s="546"/>
      <c r="E7" s="546"/>
      <c r="F7" s="546"/>
      <c r="G7" s="546"/>
      <c r="H7" s="546"/>
      <c r="I7" s="547"/>
    </row>
    <row r="8" spans="1:12" ht="12.75" customHeight="1">
      <c r="A8" s="543" t="s">
        <v>1</v>
      </c>
      <c r="B8" s="544" t="s">
        <v>159</v>
      </c>
      <c r="C8" s="544" t="s">
        <v>160</v>
      </c>
      <c r="D8" s="544"/>
      <c r="E8" s="544" t="s">
        <v>161</v>
      </c>
      <c r="F8" s="544"/>
      <c r="G8" s="544" t="s">
        <v>162</v>
      </c>
      <c r="H8" s="544"/>
      <c r="I8" s="548"/>
    </row>
    <row r="9" spans="1:12">
      <c r="A9" s="493"/>
      <c r="B9" s="494"/>
      <c r="C9" s="494"/>
      <c r="D9" s="494"/>
      <c r="E9" s="494"/>
      <c r="F9" s="494"/>
      <c r="G9" s="494"/>
      <c r="H9" s="494"/>
      <c r="I9" s="549"/>
    </row>
    <row r="10" spans="1:12" ht="15">
      <c r="A10" s="493"/>
      <c r="B10" s="494"/>
      <c r="C10" s="390" t="s">
        <v>163</v>
      </c>
      <c r="D10" s="390" t="s">
        <v>3</v>
      </c>
      <c r="E10" s="184" t="s">
        <v>163</v>
      </c>
      <c r="F10" s="181" t="s">
        <v>3</v>
      </c>
      <c r="G10" s="184" t="s">
        <v>163</v>
      </c>
      <c r="H10" s="181" t="s">
        <v>3</v>
      </c>
      <c r="I10" s="188"/>
    </row>
    <row r="11" spans="1:12" ht="15.75">
      <c r="A11" s="191" t="s">
        <v>4</v>
      </c>
      <c r="B11" s="197" t="str">
        <f>'Planilha Orçamentaria'!B11:I11</f>
        <v>SERVIÇOS PRELIMINARES INICIAIS</v>
      </c>
      <c r="C11" s="198">
        <f>'Planilha Orçamentaria'!I14</f>
        <v>3647.6000000000004</v>
      </c>
      <c r="D11" s="199">
        <f>C11/C$19</f>
        <v>4.7790595540313056E-2</v>
      </c>
      <c r="E11" s="200">
        <f>F11*C11</f>
        <v>3647.6000000000004</v>
      </c>
      <c r="F11" s="233">
        <v>1</v>
      </c>
      <c r="G11" s="200"/>
      <c r="H11" s="233"/>
      <c r="I11" s="202" t="e">
        <f>E11+G11+#REF!+#REF!+#REF!+#REF!+#REF!+#REF!+#REF!+#REF!</f>
        <v>#REF!</v>
      </c>
      <c r="J11" s="234"/>
      <c r="K11" s="185"/>
    </row>
    <row r="12" spans="1:12" ht="15.75">
      <c r="A12" s="191"/>
      <c r="B12" s="192"/>
      <c r="C12" s="203"/>
      <c r="D12" s="199"/>
      <c r="E12" s="566"/>
      <c r="F12" s="566"/>
      <c r="G12" s="566"/>
      <c r="H12" s="566"/>
      <c r="I12" s="202"/>
      <c r="K12" s="185"/>
    </row>
    <row r="13" spans="1:12" ht="15.75">
      <c r="A13" s="191" t="s">
        <v>14</v>
      </c>
      <c r="B13" s="235" t="str">
        <f>'Planilha Orçamentaria'!B15:I15</f>
        <v>COBERTURA - EMERGÊNCIA</v>
      </c>
      <c r="C13" s="198">
        <f>'Planilha Orçamentaria'!I44</f>
        <v>42419.25</v>
      </c>
      <c r="D13" s="199">
        <f>C13/C$19</f>
        <v>0.55577399382427473</v>
      </c>
      <c r="E13" s="200">
        <f>C13*0.5</f>
        <v>21209.625</v>
      </c>
      <c r="F13" s="201">
        <v>1</v>
      </c>
      <c r="G13" s="200">
        <f>C13-E13</f>
        <v>21209.625</v>
      </c>
      <c r="H13" s="201"/>
      <c r="I13" s="202" t="e">
        <f>E13+G13+#REF!+#REF!+#REF!+#REF!+#REF!+#REF!+#REF!+#REF!</f>
        <v>#REF!</v>
      </c>
      <c r="K13" s="185"/>
    </row>
    <row r="14" spans="1:12" s="186" customFormat="1" ht="15.75">
      <c r="A14" s="193"/>
      <c r="B14" s="194"/>
      <c r="C14" s="204"/>
      <c r="D14" s="205"/>
      <c r="E14" s="571"/>
      <c r="F14" s="571"/>
      <c r="G14" s="571"/>
      <c r="H14" s="571"/>
      <c r="I14" s="206"/>
      <c r="K14" s="185"/>
      <c r="L14" s="216"/>
    </row>
    <row r="15" spans="1:12" ht="15.75">
      <c r="A15" s="191" t="s">
        <v>281</v>
      </c>
      <c r="B15" s="235" t="str">
        <f>'Planilha Orçamentaria'!B45:I45</f>
        <v xml:space="preserve"> PASSERELA COBERTA</v>
      </c>
      <c r="C15" s="198">
        <f>'Planilha Orçamentaria'!I64</f>
        <v>29915.940000000002</v>
      </c>
      <c r="D15" s="199">
        <f>C15/C$19</f>
        <v>0.39195651627049921</v>
      </c>
      <c r="E15" s="200"/>
      <c r="F15" s="201"/>
      <c r="G15" s="200">
        <f>H15*C15</f>
        <v>29915.940000000002</v>
      </c>
      <c r="H15" s="201">
        <v>1</v>
      </c>
      <c r="I15" s="202" t="e">
        <f>E15+G15+#REF!+#REF!+#REF!+#REF!+#REF!+#REF!+#REF!+#REF!</f>
        <v>#REF!</v>
      </c>
      <c r="K15" s="185"/>
    </row>
    <row r="16" spans="1:12" s="186" customFormat="1" ht="15.75">
      <c r="A16" s="193"/>
      <c r="B16" s="194"/>
      <c r="C16" s="204"/>
      <c r="D16" s="205"/>
      <c r="E16" s="572"/>
      <c r="F16" s="572"/>
      <c r="G16" s="572"/>
      <c r="H16" s="572"/>
      <c r="I16" s="206"/>
      <c r="K16" s="185"/>
      <c r="L16" s="216"/>
    </row>
    <row r="17" spans="1:12" s="186" customFormat="1" ht="15.75">
      <c r="A17" s="191" t="s">
        <v>354</v>
      </c>
      <c r="B17" s="236" t="str">
        <f>'Planilha Orçamentaria'!B65:I65</f>
        <v>LIMPEZA FINAL</v>
      </c>
      <c r="C17" s="198">
        <f>'Planilha Orçamentaria'!I67</f>
        <v>341.85</v>
      </c>
      <c r="D17" s="199">
        <f>C17/C$19</f>
        <v>4.4788943649128245E-3</v>
      </c>
      <c r="E17" s="200"/>
      <c r="F17" s="201"/>
      <c r="G17" s="200">
        <f>H17*C17</f>
        <v>341.85</v>
      </c>
      <c r="H17" s="201">
        <v>1</v>
      </c>
      <c r="I17" s="206"/>
      <c r="K17" s="185"/>
      <c r="L17" s="216"/>
    </row>
    <row r="18" spans="1:12" s="186" customFormat="1" ht="16.5" thickBot="1">
      <c r="A18" s="193"/>
      <c r="B18" s="194"/>
      <c r="C18" s="204"/>
      <c r="D18" s="205"/>
      <c r="E18" s="567"/>
      <c r="F18" s="568"/>
      <c r="G18" s="569"/>
      <c r="H18" s="570"/>
      <c r="I18" s="206"/>
      <c r="K18" s="185"/>
      <c r="L18" s="216"/>
    </row>
    <row r="19" spans="1:12" ht="15.75">
      <c r="A19" s="564" t="s">
        <v>167</v>
      </c>
      <c r="B19" s="565"/>
      <c r="C19" s="195">
        <f>SUM(C11:C18)</f>
        <v>76324.640000000014</v>
      </c>
      <c r="D19" s="196">
        <f>SUM(D11:D18)</f>
        <v>0.99999999999999978</v>
      </c>
      <c r="E19" s="207">
        <f>E11+E13+E15+E17</f>
        <v>24857.224999999999</v>
      </c>
      <c r="F19" s="208">
        <f>E19/$C$19</f>
        <v>0.32567759245245043</v>
      </c>
      <c r="G19" s="207">
        <f>G11+G13+G15+G17</f>
        <v>51467.415000000001</v>
      </c>
      <c r="H19" s="208">
        <f>G19/$C$19</f>
        <v>0.67432240754754946</v>
      </c>
      <c r="I19" s="209" t="e">
        <f>E19+G19+#REF!+#REF!+#REF!+#REF!+#REF!+#REF!+#REF!+#REF!</f>
        <v>#REF!</v>
      </c>
      <c r="K19" s="187"/>
    </row>
    <row r="20" spans="1:12" s="190" customFormat="1" ht="16.5" thickBot="1">
      <c r="A20" s="559" t="s">
        <v>174</v>
      </c>
      <c r="B20" s="560"/>
      <c r="C20" s="560"/>
      <c r="D20" s="560"/>
      <c r="E20" s="210">
        <f>E19</f>
        <v>24857.224999999999</v>
      </c>
      <c r="F20" s="211">
        <f>F19</f>
        <v>0.32567759245245043</v>
      </c>
      <c r="G20" s="210">
        <f>E20+G19</f>
        <v>76324.639999999999</v>
      </c>
      <c r="H20" s="211">
        <f t="shared" ref="H20" si="0">F20+H19</f>
        <v>0.99999999999999989</v>
      </c>
      <c r="I20" s="212"/>
      <c r="L20" s="216"/>
    </row>
    <row r="21" spans="1:12" ht="87.75" customHeight="1" thickBot="1">
      <c r="A21" s="561" t="s">
        <v>275</v>
      </c>
      <c r="B21" s="562"/>
      <c r="C21" s="562"/>
      <c r="D21" s="562"/>
      <c r="E21" s="562"/>
      <c r="F21" s="562"/>
      <c r="G21" s="562"/>
      <c r="H21" s="562"/>
      <c r="I21" s="563"/>
    </row>
  </sheetData>
  <mergeCells count="24">
    <mergeCell ref="A20:D20"/>
    <mergeCell ref="A21:I21"/>
    <mergeCell ref="A19:B19"/>
    <mergeCell ref="E12:F12"/>
    <mergeCell ref="G12:H12"/>
    <mergeCell ref="E18:F18"/>
    <mergeCell ref="G18:H18"/>
    <mergeCell ref="E14:F14"/>
    <mergeCell ref="G14:H14"/>
    <mergeCell ref="E16:F16"/>
    <mergeCell ref="G16:H16"/>
    <mergeCell ref="A1:I1"/>
    <mergeCell ref="A2:I2"/>
    <mergeCell ref="A6:B6"/>
    <mergeCell ref="A8:A10"/>
    <mergeCell ref="B8:B10"/>
    <mergeCell ref="C8:D9"/>
    <mergeCell ref="E8:F9"/>
    <mergeCell ref="G8:H9"/>
    <mergeCell ref="A7:I7"/>
    <mergeCell ref="I8:I9"/>
    <mergeCell ref="F3:H3"/>
    <mergeCell ref="F4:H4"/>
    <mergeCell ref="F5:H5"/>
  </mergeCells>
  <pageMargins left="0.98425196850393704" right="0.39370078740157483" top="0.78740157480314965" bottom="0.78740157480314965" header="0.31496062992125984" footer="0.31496062992125984"/>
  <pageSetup paperSize="9" scale="87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121"/>
  <sheetViews>
    <sheetView topLeftCell="A42" workbookViewId="0">
      <selection activeCell="F75" sqref="F75"/>
    </sheetView>
  </sheetViews>
  <sheetFormatPr defaultRowHeight="12.75"/>
  <cols>
    <col min="1" max="1" width="17.83203125" style="2" customWidth="1"/>
    <col min="2" max="2" width="9.33203125" style="2"/>
    <col min="3" max="3" width="11.1640625" style="2" customWidth="1"/>
    <col min="4" max="4" width="7.83203125" style="2" customWidth="1"/>
    <col min="5" max="5" width="7" style="2" customWidth="1"/>
    <col min="6" max="6" width="9" style="2" customWidth="1"/>
    <col min="7" max="7" width="8.5" style="2" customWidth="1"/>
    <col min="8" max="8" width="8.6640625" style="2" customWidth="1"/>
    <col min="9" max="9" width="10.5" style="2" customWidth="1"/>
    <col min="10" max="10" width="8.33203125" style="2" customWidth="1"/>
    <col min="11" max="11" width="8.83203125" style="2" customWidth="1"/>
    <col min="12" max="12" width="9" style="2" customWidth="1"/>
    <col min="13" max="13" width="8.83203125" style="2" customWidth="1"/>
    <col min="14" max="14" width="8.6640625" style="2" customWidth="1"/>
    <col min="15" max="15" width="12.1640625" style="2" customWidth="1"/>
    <col min="16" max="16" width="11.1640625" style="2" customWidth="1"/>
    <col min="17" max="17" width="11.5" style="2" customWidth="1"/>
    <col min="18" max="18" width="10.5" style="2" customWidth="1"/>
    <col min="19" max="19" width="8.1640625" style="2" customWidth="1"/>
    <col min="20" max="20" width="7.5" style="2" customWidth="1"/>
    <col min="21" max="256" width="9.33203125" style="2"/>
    <col min="257" max="257" width="17.83203125" style="2" customWidth="1"/>
    <col min="258" max="258" width="9.33203125" style="2"/>
    <col min="259" max="259" width="8.33203125" style="2" customWidth="1"/>
    <col min="260" max="260" width="7.83203125" style="2" customWidth="1"/>
    <col min="261" max="261" width="7" style="2" customWidth="1"/>
    <col min="262" max="262" width="9" style="2" customWidth="1"/>
    <col min="263" max="263" width="8.5" style="2" customWidth="1"/>
    <col min="264" max="264" width="8.6640625" style="2" customWidth="1"/>
    <col min="265" max="265" width="10.5" style="2" customWidth="1"/>
    <col min="266" max="266" width="8.33203125" style="2" customWidth="1"/>
    <col min="267" max="267" width="8.83203125" style="2" customWidth="1"/>
    <col min="268" max="268" width="9" style="2" customWidth="1"/>
    <col min="269" max="269" width="8.83203125" style="2" customWidth="1"/>
    <col min="270" max="270" width="8.6640625" style="2" customWidth="1"/>
    <col min="271" max="271" width="12.1640625" style="2" customWidth="1"/>
    <col min="272" max="272" width="11.1640625" style="2" customWidth="1"/>
    <col min="273" max="273" width="11.5" style="2" customWidth="1"/>
    <col min="274" max="274" width="10.5" style="2" customWidth="1"/>
    <col min="275" max="275" width="8.1640625" style="2" customWidth="1"/>
    <col min="276" max="276" width="7.5" style="2" customWidth="1"/>
    <col min="277" max="512" width="9.33203125" style="2"/>
    <col min="513" max="513" width="17.83203125" style="2" customWidth="1"/>
    <col min="514" max="514" width="9.33203125" style="2"/>
    <col min="515" max="515" width="8.33203125" style="2" customWidth="1"/>
    <col min="516" max="516" width="7.83203125" style="2" customWidth="1"/>
    <col min="517" max="517" width="7" style="2" customWidth="1"/>
    <col min="518" max="518" width="9" style="2" customWidth="1"/>
    <col min="519" max="519" width="8.5" style="2" customWidth="1"/>
    <col min="520" max="520" width="8.6640625" style="2" customWidth="1"/>
    <col min="521" max="521" width="10.5" style="2" customWidth="1"/>
    <col min="522" max="522" width="8.33203125" style="2" customWidth="1"/>
    <col min="523" max="523" width="8.83203125" style="2" customWidth="1"/>
    <col min="524" max="524" width="9" style="2" customWidth="1"/>
    <col min="525" max="525" width="8.83203125" style="2" customWidth="1"/>
    <col min="526" max="526" width="8.6640625" style="2" customWidth="1"/>
    <col min="527" max="527" width="12.1640625" style="2" customWidth="1"/>
    <col min="528" max="528" width="11.1640625" style="2" customWidth="1"/>
    <col min="529" max="529" width="11.5" style="2" customWidth="1"/>
    <col min="530" max="530" width="10.5" style="2" customWidth="1"/>
    <col min="531" max="531" width="8.1640625" style="2" customWidth="1"/>
    <col min="532" max="532" width="7.5" style="2" customWidth="1"/>
    <col min="533" max="768" width="9.33203125" style="2"/>
    <col min="769" max="769" width="17.83203125" style="2" customWidth="1"/>
    <col min="770" max="770" width="9.33203125" style="2"/>
    <col min="771" max="771" width="8.33203125" style="2" customWidth="1"/>
    <col min="772" max="772" width="7.83203125" style="2" customWidth="1"/>
    <col min="773" max="773" width="7" style="2" customWidth="1"/>
    <col min="774" max="774" width="9" style="2" customWidth="1"/>
    <col min="775" max="775" width="8.5" style="2" customWidth="1"/>
    <col min="776" max="776" width="8.6640625" style="2" customWidth="1"/>
    <col min="777" max="777" width="10.5" style="2" customWidth="1"/>
    <col min="778" max="778" width="8.33203125" style="2" customWidth="1"/>
    <col min="779" max="779" width="8.83203125" style="2" customWidth="1"/>
    <col min="780" max="780" width="9" style="2" customWidth="1"/>
    <col min="781" max="781" width="8.83203125" style="2" customWidth="1"/>
    <col min="782" max="782" width="8.6640625" style="2" customWidth="1"/>
    <col min="783" max="783" width="12.1640625" style="2" customWidth="1"/>
    <col min="784" max="784" width="11.1640625" style="2" customWidth="1"/>
    <col min="785" max="785" width="11.5" style="2" customWidth="1"/>
    <col min="786" max="786" width="10.5" style="2" customWidth="1"/>
    <col min="787" max="787" width="8.1640625" style="2" customWidth="1"/>
    <col min="788" max="788" width="7.5" style="2" customWidth="1"/>
    <col min="789" max="1024" width="9.33203125" style="2"/>
    <col min="1025" max="1025" width="17.83203125" style="2" customWidth="1"/>
    <col min="1026" max="1026" width="9.33203125" style="2"/>
    <col min="1027" max="1027" width="8.33203125" style="2" customWidth="1"/>
    <col min="1028" max="1028" width="7.83203125" style="2" customWidth="1"/>
    <col min="1029" max="1029" width="7" style="2" customWidth="1"/>
    <col min="1030" max="1030" width="9" style="2" customWidth="1"/>
    <col min="1031" max="1031" width="8.5" style="2" customWidth="1"/>
    <col min="1032" max="1032" width="8.6640625" style="2" customWidth="1"/>
    <col min="1033" max="1033" width="10.5" style="2" customWidth="1"/>
    <col min="1034" max="1034" width="8.33203125" style="2" customWidth="1"/>
    <col min="1035" max="1035" width="8.83203125" style="2" customWidth="1"/>
    <col min="1036" max="1036" width="9" style="2" customWidth="1"/>
    <col min="1037" max="1037" width="8.83203125" style="2" customWidth="1"/>
    <col min="1038" max="1038" width="8.6640625" style="2" customWidth="1"/>
    <col min="1039" max="1039" width="12.1640625" style="2" customWidth="1"/>
    <col min="1040" max="1040" width="11.1640625" style="2" customWidth="1"/>
    <col min="1041" max="1041" width="11.5" style="2" customWidth="1"/>
    <col min="1042" max="1042" width="10.5" style="2" customWidth="1"/>
    <col min="1043" max="1043" width="8.1640625" style="2" customWidth="1"/>
    <col min="1044" max="1044" width="7.5" style="2" customWidth="1"/>
    <col min="1045" max="1280" width="9.33203125" style="2"/>
    <col min="1281" max="1281" width="17.83203125" style="2" customWidth="1"/>
    <col min="1282" max="1282" width="9.33203125" style="2"/>
    <col min="1283" max="1283" width="8.33203125" style="2" customWidth="1"/>
    <col min="1284" max="1284" width="7.83203125" style="2" customWidth="1"/>
    <col min="1285" max="1285" width="7" style="2" customWidth="1"/>
    <col min="1286" max="1286" width="9" style="2" customWidth="1"/>
    <col min="1287" max="1287" width="8.5" style="2" customWidth="1"/>
    <col min="1288" max="1288" width="8.6640625" style="2" customWidth="1"/>
    <col min="1289" max="1289" width="10.5" style="2" customWidth="1"/>
    <col min="1290" max="1290" width="8.33203125" style="2" customWidth="1"/>
    <col min="1291" max="1291" width="8.83203125" style="2" customWidth="1"/>
    <col min="1292" max="1292" width="9" style="2" customWidth="1"/>
    <col min="1293" max="1293" width="8.83203125" style="2" customWidth="1"/>
    <col min="1294" max="1294" width="8.6640625" style="2" customWidth="1"/>
    <col min="1295" max="1295" width="12.1640625" style="2" customWidth="1"/>
    <col min="1296" max="1296" width="11.1640625" style="2" customWidth="1"/>
    <col min="1297" max="1297" width="11.5" style="2" customWidth="1"/>
    <col min="1298" max="1298" width="10.5" style="2" customWidth="1"/>
    <col min="1299" max="1299" width="8.1640625" style="2" customWidth="1"/>
    <col min="1300" max="1300" width="7.5" style="2" customWidth="1"/>
    <col min="1301" max="1536" width="9.33203125" style="2"/>
    <col min="1537" max="1537" width="17.83203125" style="2" customWidth="1"/>
    <col min="1538" max="1538" width="9.33203125" style="2"/>
    <col min="1539" max="1539" width="8.33203125" style="2" customWidth="1"/>
    <col min="1540" max="1540" width="7.83203125" style="2" customWidth="1"/>
    <col min="1541" max="1541" width="7" style="2" customWidth="1"/>
    <col min="1542" max="1542" width="9" style="2" customWidth="1"/>
    <col min="1543" max="1543" width="8.5" style="2" customWidth="1"/>
    <col min="1544" max="1544" width="8.6640625" style="2" customWidth="1"/>
    <col min="1545" max="1545" width="10.5" style="2" customWidth="1"/>
    <col min="1546" max="1546" width="8.33203125" style="2" customWidth="1"/>
    <col min="1547" max="1547" width="8.83203125" style="2" customWidth="1"/>
    <col min="1548" max="1548" width="9" style="2" customWidth="1"/>
    <col min="1549" max="1549" width="8.83203125" style="2" customWidth="1"/>
    <col min="1550" max="1550" width="8.6640625" style="2" customWidth="1"/>
    <col min="1551" max="1551" width="12.1640625" style="2" customWidth="1"/>
    <col min="1552" max="1552" width="11.1640625" style="2" customWidth="1"/>
    <col min="1553" max="1553" width="11.5" style="2" customWidth="1"/>
    <col min="1554" max="1554" width="10.5" style="2" customWidth="1"/>
    <col min="1555" max="1555" width="8.1640625" style="2" customWidth="1"/>
    <col min="1556" max="1556" width="7.5" style="2" customWidth="1"/>
    <col min="1557" max="1792" width="9.33203125" style="2"/>
    <col min="1793" max="1793" width="17.83203125" style="2" customWidth="1"/>
    <col min="1794" max="1794" width="9.33203125" style="2"/>
    <col min="1795" max="1795" width="8.33203125" style="2" customWidth="1"/>
    <col min="1796" max="1796" width="7.83203125" style="2" customWidth="1"/>
    <col min="1797" max="1797" width="7" style="2" customWidth="1"/>
    <col min="1798" max="1798" width="9" style="2" customWidth="1"/>
    <col min="1799" max="1799" width="8.5" style="2" customWidth="1"/>
    <col min="1800" max="1800" width="8.6640625" style="2" customWidth="1"/>
    <col min="1801" max="1801" width="10.5" style="2" customWidth="1"/>
    <col min="1802" max="1802" width="8.33203125" style="2" customWidth="1"/>
    <col min="1803" max="1803" width="8.83203125" style="2" customWidth="1"/>
    <col min="1804" max="1804" width="9" style="2" customWidth="1"/>
    <col min="1805" max="1805" width="8.83203125" style="2" customWidth="1"/>
    <col min="1806" max="1806" width="8.6640625" style="2" customWidth="1"/>
    <col min="1807" max="1807" width="12.1640625" style="2" customWidth="1"/>
    <col min="1808" max="1808" width="11.1640625" style="2" customWidth="1"/>
    <col min="1809" max="1809" width="11.5" style="2" customWidth="1"/>
    <col min="1810" max="1810" width="10.5" style="2" customWidth="1"/>
    <col min="1811" max="1811" width="8.1640625" style="2" customWidth="1"/>
    <col min="1812" max="1812" width="7.5" style="2" customWidth="1"/>
    <col min="1813" max="2048" width="9.33203125" style="2"/>
    <col min="2049" max="2049" width="17.83203125" style="2" customWidth="1"/>
    <col min="2050" max="2050" width="9.33203125" style="2"/>
    <col min="2051" max="2051" width="8.33203125" style="2" customWidth="1"/>
    <col min="2052" max="2052" width="7.83203125" style="2" customWidth="1"/>
    <col min="2053" max="2053" width="7" style="2" customWidth="1"/>
    <col min="2054" max="2054" width="9" style="2" customWidth="1"/>
    <col min="2055" max="2055" width="8.5" style="2" customWidth="1"/>
    <col min="2056" max="2056" width="8.6640625" style="2" customWidth="1"/>
    <col min="2057" max="2057" width="10.5" style="2" customWidth="1"/>
    <col min="2058" max="2058" width="8.33203125" style="2" customWidth="1"/>
    <col min="2059" max="2059" width="8.83203125" style="2" customWidth="1"/>
    <col min="2060" max="2060" width="9" style="2" customWidth="1"/>
    <col min="2061" max="2061" width="8.83203125" style="2" customWidth="1"/>
    <col min="2062" max="2062" width="8.6640625" style="2" customWidth="1"/>
    <col min="2063" max="2063" width="12.1640625" style="2" customWidth="1"/>
    <col min="2064" max="2064" width="11.1640625" style="2" customWidth="1"/>
    <col min="2065" max="2065" width="11.5" style="2" customWidth="1"/>
    <col min="2066" max="2066" width="10.5" style="2" customWidth="1"/>
    <col min="2067" max="2067" width="8.1640625" style="2" customWidth="1"/>
    <col min="2068" max="2068" width="7.5" style="2" customWidth="1"/>
    <col min="2069" max="2304" width="9.33203125" style="2"/>
    <col min="2305" max="2305" width="17.83203125" style="2" customWidth="1"/>
    <col min="2306" max="2306" width="9.33203125" style="2"/>
    <col min="2307" max="2307" width="8.33203125" style="2" customWidth="1"/>
    <col min="2308" max="2308" width="7.83203125" style="2" customWidth="1"/>
    <col min="2309" max="2309" width="7" style="2" customWidth="1"/>
    <col min="2310" max="2310" width="9" style="2" customWidth="1"/>
    <col min="2311" max="2311" width="8.5" style="2" customWidth="1"/>
    <col min="2312" max="2312" width="8.6640625" style="2" customWidth="1"/>
    <col min="2313" max="2313" width="10.5" style="2" customWidth="1"/>
    <col min="2314" max="2314" width="8.33203125" style="2" customWidth="1"/>
    <col min="2315" max="2315" width="8.83203125" style="2" customWidth="1"/>
    <col min="2316" max="2316" width="9" style="2" customWidth="1"/>
    <col min="2317" max="2317" width="8.83203125" style="2" customWidth="1"/>
    <col min="2318" max="2318" width="8.6640625" style="2" customWidth="1"/>
    <col min="2319" max="2319" width="12.1640625" style="2" customWidth="1"/>
    <col min="2320" max="2320" width="11.1640625" style="2" customWidth="1"/>
    <col min="2321" max="2321" width="11.5" style="2" customWidth="1"/>
    <col min="2322" max="2322" width="10.5" style="2" customWidth="1"/>
    <col min="2323" max="2323" width="8.1640625" style="2" customWidth="1"/>
    <col min="2324" max="2324" width="7.5" style="2" customWidth="1"/>
    <col min="2325" max="2560" width="9.33203125" style="2"/>
    <col min="2561" max="2561" width="17.83203125" style="2" customWidth="1"/>
    <col min="2562" max="2562" width="9.33203125" style="2"/>
    <col min="2563" max="2563" width="8.33203125" style="2" customWidth="1"/>
    <col min="2564" max="2564" width="7.83203125" style="2" customWidth="1"/>
    <col min="2565" max="2565" width="7" style="2" customWidth="1"/>
    <col min="2566" max="2566" width="9" style="2" customWidth="1"/>
    <col min="2567" max="2567" width="8.5" style="2" customWidth="1"/>
    <col min="2568" max="2568" width="8.6640625" style="2" customWidth="1"/>
    <col min="2569" max="2569" width="10.5" style="2" customWidth="1"/>
    <col min="2570" max="2570" width="8.33203125" style="2" customWidth="1"/>
    <col min="2571" max="2571" width="8.83203125" style="2" customWidth="1"/>
    <col min="2572" max="2572" width="9" style="2" customWidth="1"/>
    <col min="2573" max="2573" width="8.83203125" style="2" customWidth="1"/>
    <col min="2574" max="2574" width="8.6640625" style="2" customWidth="1"/>
    <col min="2575" max="2575" width="12.1640625" style="2" customWidth="1"/>
    <col min="2576" max="2576" width="11.1640625" style="2" customWidth="1"/>
    <col min="2577" max="2577" width="11.5" style="2" customWidth="1"/>
    <col min="2578" max="2578" width="10.5" style="2" customWidth="1"/>
    <col min="2579" max="2579" width="8.1640625" style="2" customWidth="1"/>
    <col min="2580" max="2580" width="7.5" style="2" customWidth="1"/>
    <col min="2581" max="2816" width="9.33203125" style="2"/>
    <col min="2817" max="2817" width="17.83203125" style="2" customWidth="1"/>
    <col min="2818" max="2818" width="9.33203125" style="2"/>
    <col min="2819" max="2819" width="8.33203125" style="2" customWidth="1"/>
    <col min="2820" max="2820" width="7.83203125" style="2" customWidth="1"/>
    <col min="2821" max="2821" width="7" style="2" customWidth="1"/>
    <col min="2822" max="2822" width="9" style="2" customWidth="1"/>
    <col min="2823" max="2823" width="8.5" style="2" customWidth="1"/>
    <col min="2824" max="2824" width="8.6640625" style="2" customWidth="1"/>
    <col min="2825" max="2825" width="10.5" style="2" customWidth="1"/>
    <col min="2826" max="2826" width="8.33203125" style="2" customWidth="1"/>
    <col min="2827" max="2827" width="8.83203125" style="2" customWidth="1"/>
    <col min="2828" max="2828" width="9" style="2" customWidth="1"/>
    <col min="2829" max="2829" width="8.83203125" style="2" customWidth="1"/>
    <col min="2830" max="2830" width="8.6640625" style="2" customWidth="1"/>
    <col min="2831" max="2831" width="12.1640625" style="2" customWidth="1"/>
    <col min="2832" max="2832" width="11.1640625" style="2" customWidth="1"/>
    <col min="2833" max="2833" width="11.5" style="2" customWidth="1"/>
    <col min="2834" max="2834" width="10.5" style="2" customWidth="1"/>
    <col min="2835" max="2835" width="8.1640625" style="2" customWidth="1"/>
    <col min="2836" max="2836" width="7.5" style="2" customWidth="1"/>
    <col min="2837" max="3072" width="9.33203125" style="2"/>
    <col min="3073" max="3073" width="17.83203125" style="2" customWidth="1"/>
    <col min="3074" max="3074" width="9.33203125" style="2"/>
    <col min="3075" max="3075" width="8.33203125" style="2" customWidth="1"/>
    <col min="3076" max="3076" width="7.83203125" style="2" customWidth="1"/>
    <col min="3077" max="3077" width="7" style="2" customWidth="1"/>
    <col min="3078" max="3078" width="9" style="2" customWidth="1"/>
    <col min="3079" max="3079" width="8.5" style="2" customWidth="1"/>
    <col min="3080" max="3080" width="8.6640625" style="2" customWidth="1"/>
    <col min="3081" max="3081" width="10.5" style="2" customWidth="1"/>
    <col min="3082" max="3082" width="8.33203125" style="2" customWidth="1"/>
    <col min="3083" max="3083" width="8.83203125" style="2" customWidth="1"/>
    <col min="3084" max="3084" width="9" style="2" customWidth="1"/>
    <col min="3085" max="3085" width="8.83203125" style="2" customWidth="1"/>
    <col min="3086" max="3086" width="8.6640625" style="2" customWidth="1"/>
    <col min="3087" max="3087" width="12.1640625" style="2" customWidth="1"/>
    <col min="3088" max="3088" width="11.1640625" style="2" customWidth="1"/>
    <col min="3089" max="3089" width="11.5" style="2" customWidth="1"/>
    <col min="3090" max="3090" width="10.5" style="2" customWidth="1"/>
    <col min="3091" max="3091" width="8.1640625" style="2" customWidth="1"/>
    <col min="3092" max="3092" width="7.5" style="2" customWidth="1"/>
    <col min="3093" max="3328" width="9.33203125" style="2"/>
    <col min="3329" max="3329" width="17.83203125" style="2" customWidth="1"/>
    <col min="3330" max="3330" width="9.33203125" style="2"/>
    <col min="3331" max="3331" width="8.33203125" style="2" customWidth="1"/>
    <col min="3332" max="3332" width="7.83203125" style="2" customWidth="1"/>
    <col min="3333" max="3333" width="7" style="2" customWidth="1"/>
    <col min="3334" max="3334" width="9" style="2" customWidth="1"/>
    <col min="3335" max="3335" width="8.5" style="2" customWidth="1"/>
    <col min="3336" max="3336" width="8.6640625" style="2" customWidth="1"/>
    <col min="3337" max="3337" width="10.5" style="2" customWidth="1"/>
    <col min="3338" max="3338" width="8.33203125" style="2" customWidth="1"/>
    <col min="3339" max="3339" width="8.83203125" style="2" customWidth="1"/>
    <col min="3340" max="3340" width="9" style="2" customWidth="1"/>
    <col min="3341" max="3341" width="8.83203125" style="2" customWidth="1"/>
    <col min="3342" max="3342" width="8.6640625" style="2" customWidth="1"/>
    <col min="3343" max="3343" width="12.1640625" style="2" customWidth="1"/>
    <col min="3344" max="3344" width="11.1640625" style="2" customWidth="1"/>
    <col min="3345" max="3345" width="11.5" style="2" customWidth="1"/>
    <col min="3346" max="3346" width="10.5" style="2" customWidth="1"/>
    <col min="3347" max="3347" width="8.1640625" style="2" customWidth="1"/>
    <col min="3348" max="3348" width="7.5" style="2" customWidth="1"/>
    <col min="3349" max="3584" width="9.33203125" style="2"/>
    <col min="3585" max="3585" width="17.83203125" style="2" customWidth="1"/>
    <col min="3586" max="3586" width="9.33203125" style="2"/>
    <col min="3587" max="3587" width="8.33203125" style="2" customWidth="1"/>
    <col min="3588" max="3588" width="7.83203125" style="2" customWidth="1"/>
    <col min="3589" max="3589" width="7" style="2" customWidth="1"/>
    <col min="3590" max="3590" width="9" style="2" customWidth="1"/>
    <col min="3591" max="3591" width="8.5" style="2" customWidth="1"/>
    <col min="3592" max="3592" width="8.6640625" style="2" customWidth="1"/>
    <col min="3593" max="3593" width="10.5" style="2" customWidth="1"/>
    <col min="3594" max="3594" width="8.33203125" style="2" customWidth="1"/>
    <col min="3595" max="3595" width="8.83203125" style="2" customWidth="1"/>
    <col min="3596" max="3596" width="9" style="2" customWidth="1"/>
    <col min="3597" max="3597" width="8.83203125" style="2" customWidth="1"/>
    <col min="3598" max="3598" width="8.6640625" style="2" customWidth="1"/>
    <col min="3599" max="3599" width="12.1640625" style="2" customWidth="1"/>
    <col min="3600" max="3600" width="11.1640625" style="2" customWidth="1"/>
    <col min="3601" max="3601" width="11.5" style="2" customWidth="1"/>
    <col min="3602" max="3602" width="10.5" style="2" customWidth="1"/>
    <col min="3603" max="3603" width="8.1640625" style="2" customWidth="1"/>
    <col min="3604" max="3604" width="7.5" style="2" customWidth="1"/>
    <col min="3605" max="3840" width="9.33203125" style="2"/>
    <col min="3841" max="3841" width="17.83203125" style="2" customWidth="1"/>
    <col min="3842" max="3842" width="9.33203125" style="2"/>
    <col min="3843" max="3843" width="8.33203125" style="2" customWidth="1"/>
    <col min="3844" max="3844" width="7.83203125" style="2" customWidth="1"/>
    <col min="3845" max="3845" width="7" style="2" customWidth="1"/>
    <col min="3846" max="3846" width="9" style="2" customWidth="1"/>
    <col min="3847" max="3847" width="8.5" style="2" customWidth="1"/>
    <col min="3848" max="3848" width="8.6640625" style="2" customWidth="1"/>
    <col min="3849" max="3849" width="10.5" style="2" customWidth="1"/>
    <col min="3850" max="3850" width="8.33203125" style="2" customWidth="1"/>
    <col min="3851" max="3851" width="8.83203125" style="2" customWidth="1"/>
    <col min="3852" max="3852" width="9" style="2" customWidth="1"/>
    <col min="3853" max="3853" width="8.83203125" style="2" customWidth="1"/>
    <col min="3854" max="3854" width="8.6640625" style="2" customWidth="1"/>
    <col min="3855" max="3855" width="12.1640625" style="2" customWidth="1"/>
    <col min="3856" max="3856" width="11.1640625" style="2" customWidth="1"/>
    <col min="3857" max="3857" width="11.5" style="2" customWidth="1"/>
    <col min="3858" max="3858" width="10.5" style="2" customWidth="1"/>
    <col min="3859" max="3859" width="8.1640625" style="2" customWidth="1"/>
    <col min="3860" max="3860" width="7.5" style="2" customWidth="1"/>
    <col min="3861" max="4096" width="9.33203125" style="2"/>
    <col min="4097" max="4097" width="17.83203125" style="2" customWidth="1"/>
    <col min="4098" max="4098" width="9.33203125" style="2"/>
    <col min="4099" max="4099" width="8.33203125" style="2" customWidth="1"/>
    <col min="4100" max="4100" width="7.83203125" style="2" customWidth="1"/>
    <col min="4101" max="4101" width="7" style="2" customWidth="1"/>
    <col min="4102" max="4102" width="9" style="2" customWidth="1"/>
    <col min="4103" max="4103" width="8.5" style="2" customWidth="1"/>
    <col min="4104" max="4104" width="8.6640625" style="2" customWidth="1"/>
    <col min="4105" max="4105" width="10.5" style="2" customWidth="1"/>
    <col min="4106" max="4106" width="8.33203125" style="2" customWidth="1"/>
    <col min="4107" max="4107" width="8.83203125" style="2" customWidth="1"/>
    <col min="4108" max="4108" width="9" style="2" customWidth="1"/>
    <col min="4109" max="4109" width="8.83203125" style="2" customWidth="1"/>
    <col min="4110" max="4110" width="8.6640625" style="2" customWidth="1"/>
    <col min="4111" max="4111" width="12.1640625" style="2" customWidth="1"/>
    <col min="4112" max="4112" width="11.1640625" style="2" customWidth="1"/>
    <col min="4113" max="4113" width="11.5" style="2" customWidth="1"/>
    <col min="4114" max="4114" width="10.5" style="2" customWidth="1"/>
    <col min="4115" max="4115" width="8.1640625" style="2" customWidth="1"/>
    <col min="4116" max="4116" width="7.5" style="2" customWidth="1"/>
    <col min="4117" max="4352" width="9.33203125" style="2"/>
    <col min="4353" max="4353" width="17.83203125" style="2" customWidth="1"/>
    <col min="4354" max="4354" width="9.33203125" style="2"/>
    <col min="4355" max="4355" width="8.33203125" style="2" customWidth="1"/>
    <col min="4356" max="4356" width="7.83203125" style="2" customWidth="1"/>
    <col min="4357" max="4357" width="7" style="2" customWidth="1"/>
    <col min="4358" max="4358" width="9" style="2" customWidth="1"/>
    <col min="4359" max="4359" width="8.5" style="2" customWidth="1"/>
    <col min="4360" max="4360" width="8.6640625" style="2" customWidth="1"/>
    <col min="4361" max="4361" width="10.5" style="2" customWidth="1"/>
    <col min="4362" max="4362" width="8.33203125" style="2" customWidth="1"/>
    <col min="4363" max="4363" width="8.83203125" style="2" customWidth="1"/>
    <col min="4364" max="4364" width="9" style="2" customWidth="1"/>
    <col min="4365" max="4365" width="8.83203125" style="2" customWidth="1"/>
    <col min="4366" max="4366" width="8.6640625" style="2" customWidth="1"/>
    <col min="4367" max="4367" width="12.1640625" style="2" customWidth="1"/>
    <col min="4368" max="4368" width="11.1640625" style="2" customWidth="1"/>
    <col min="4369" max="4369" width="11.5" style="2" customWidth="1"/>
    <col min="4370" max="4370" width="10.5" style="2" customWidth="1"/>
    <col min="4371" max="4371" width="8.1640625" style="2" customWidth="1"/>
    <col min="4372" max="4372" width="7.5" style="2" customWidth="1"/>
    <col min="4373" max="4608" width="9.33203125" style="2"/>
    <col min="4609" max="4609" width="17.83203125" style="2" customWidth="1"/>
    <col min="4610" max="4610" width="9.33203125" style="2"/>
    <col min="4611" max="4611" width="8.33203125" style="2" customWidth="1"/>
    <col min="4612" max="4612" width="7.83203125" style="2" customWidth="1"/>
    <col min="4613" max="4613" width="7" style="2" customWidth="1"/>
    <col min="4614" max="4614" width="9" style="2" customWidth="1"/>
    <col min="4615" max="4615" width="8.5" style="2" customWidth="1"/>
    <col min="4616" max="4616" width="8.6640625" style="2" customWidth="1"/>
    <col min="4617" max="4617" width="10.5" style="2" customWidth="1"/>
    <col min="4618" max="4618" width="8.33203125" style="2" customWidth="1"/>
    <col min="4619" max="4619" width="8.83203125" style="2" customWidth="1"/>
    <col min="4620" max="4620" width="9" style="2" customWidth="1"/>
    <col min="4621" max="4621" width="8.83203125" style="2" customWidth="1"/>
    <col min="4622" max="4622" width="8.6640625" style="2" customWidth="1"/>
    <col min="4623" max="4623" width="12.1640625" style="2" customWidth="1"/>
    <col min="4624" max="4624" width="11.1640625" style="2" customWidth="1"/>
    <col min="4625" max="4625" width="11.5" style="2" customWidth="1"/>
    <col min="4626" max="4626" width="10.5" style="2" customWidth="1"/>
    <col min="4627" max="4627" width="8.1640625" style="2" customWidth="1"/>
    <col min="4628" max="4628" width="7.5" style="2" customWidth="1"/>
    <col min="4629" max="4864" width="9.33203125" style="2"/>
    <col min="4865" max="4865" width="17.83203125" style="2" customWidth="1"/>
    <col min="4866" max="4866" width="9.33203125" style="2"/>
    <col min="4867" max="4867" width="8.33203125" style="2" customWidth="1"/>
    <col min="4868" max="4868" width="7.83203125" style="2" customWidth="1"/>
    <col min="4869" max="4869" width="7" style="2" customWidth="1"/>
    <col min="4870" max="4870" width="9" style="2" customWidth="1"/>
    <col min="4871" max="4871" width="8.5" style="2" customWidth="1"/>
    <col min="4872" max="4872" width="8.6640625" style="2" customWidth="1"/>
    <col min="4873" max="4873" width="10.5" style="2" customWidth="1"/>
    <col min="4874" max="4874" width="8.33203125" style="2" customWidth="1"/>
    <col min="4875" max="4875" width="8.83203125" style="2" customWidth="1"/>
    <col min="4876" max="4876" width="9" style="2" customWidth="1"/>
    <col min="4877" max="4877" width="8.83203125" style="2" customWidth="1"/>
    <col min="4878" max="4878" width="8.6640625" style="2" customWidth="1"/>
    <col min="4879" max="4879" width="12.1640625" style="2" customWidth="1"/>
    <col min="4880" max="4880" width="11.1640625" style="2" customWidth="1"/>
    <col min="4881" max="4881" width="11.5" style="2" customWidth="1"/>
    <col min="4882" max="4882" width="10.5" style="2" customWidth="1"/>
    <col min="4883" max="4883" width="8.1640625" style="2" customWidth="1"/>
    <col min="4884" max="4884" width="7.5" style="2" customWidth="1"/>
    <col min="4885" max="5120" width="9.33203125" style="2"/>
    <col min="5121" max="5121" width="17.83203125" style="2" customWidth="1"/>
    <col min="5122" max="5122" width="9.33203125" style="2"/>
    <col min="5123" max="5123" width="8.33203125" style="2" customWidth="1"/>
    <col min="5124" max="5124" width="7.83203125" style="2" customWidth="1"/>
    <col min="5125" max="5125" width="7" style="2" customWidth="1"/>
    <col min="5126" max="5126" width="9" style="2" customWidth="1"/>
    <col min="5127" max="5127" width="8.5" style="2" customWidth="1"/>
    <col min="5128" max="5128" width="8.6640625" style="2" customWidth="1"/>
    <col min="5129" max="5129" width="10.5" style="2" customWidth="1"/>
    <col min="5130" max="5130" width="8.33203125" style="2" customWidth="1"/>
    <col min="5131" max="5131" width="8.83203125" style="2" customWidth="1"/>
    <col min="5132" max="5132" width="9" style="2" customWidth="1"/>
    <col min="5133" max="5133" width="8.83203125" style="2" customWidth="1"/>
    <col min="5134" max="5134" width="8.6640625" style="2" customWidth="1"/>
    <col min="5135" max="5135" width="12.1640625" style="2" customWidth="1"/>
    <col min="5136" max="5136" width="11.1640625" style="2" customWidth="1"/>
    <col min="5137" max="5137" width="11.5" style="2" customWidth="1"/>
    <col min="5138" max="5138" width="10.5" style="2" customWidth="1"/>
    <col min="5139" max="5139" width="8.1640625" style="2" customWidth="1"/>
    <col min="5140" max="5140" width="7.5" style="2" customWidth="1"/>
    <col min="5141" max="5376" width="9.33203125" style="2"/>
    <col min="5377" max="5377" width="17.83203125" style="2" customWidth="1"/>
    <col min="5378" max="5378" width="9.33203125" style="2"/>
    <col min="5379" max="5379" width="8.33203125" style="2" customWidth="1"/>
    <col min="5380" max="5380" width="7.83203125" style="2" customWidth="1"/>
    <col min="5381" max="5381" width="7" style="2" customWidth="1"/>
    <col min="5382" max="5382" width="9" style="2" customWidth="1"/>
    <col min="5383" max="5383" width="8.5" style="2" customWidth="1"/>
    <col min="5384" max="5384" width="8.6640625" style="2" customWidth="1"/>
    <col min="5385" max="5385" width="10.5" style="2" customWidth="1"/>
    <col min="5386" max="5386" width="8.33203125" style="2" customWidth="1"/>
    <col min="5387" max="5387" width="8.83203125" style="2" customWidth="1"/>
    <col min="5388" max="5388" width="9" style="2" customWidth="1"/>
    <col min="5389" max="5389" width="8.83203125" style="2" customWidth="1"/>
    <col min="5390" max="5390" width="8.6640625" style="2" customWidth="1"/>
    <col min="5391" max="5391" width="12.1640625" style="2" customWidth="1"/>
    <col min="5392" max="5392" width="11.1640625" style="2" customWidth="1"/>
    <col min="5393" max="5393" width="11.5" style="2" customWidth="1"/>
    <col min="5394" max="5394" width="10.5" style="2" customWidth="1"/>
    <col min="5395" max="5395" width="8.1640625" style="2" customWidth="1"/>
    <col min="5396" max="5396" width="7.5" style="2" customWidth="1"/>
    <col min="5397" max="5632" width="9.33203125" style="2"/>
    <col min="5633" max="5633" width="17.83203125" style="2" customWidth="1"/>
    <col min="5634" max="5634" width="9.33203125" style="2"/>
    <col min="5635" max="5635" width="8.33203125" style="2" customWidth="1"/>
    <col min="5636" max="5636" width="7.83203125" style="2" customWidth="1"/>
    <col min="5637" max="5637" width="7" style="2" customWidth="1"/>
    <col min="5638" max="5638" width="9" style="2" customWidth="1"/>
    <col min="5639" max="5639" width="8.5" style="2" customWidth="1"/>
    <col min="5640" max="5640" width="8.6640625" style="2" customWidth="1"/>
    <col min="5641" max="5641" width="10.5" style="2" customWidth="1"/>
    <col min="5642" max="5642" width="8.33203125" style="2" customWidth="1"/>
    <col min="5643" max="5643" width="8.83203125" style="2" customWidth="1"/>
    <col min="5644" max="5644" width="9" style="2" customWidth="1"/>
    <col min="5645" max="5645" width="8.83203125" style="2" customWidth="1"/>
    <col min="5646" max="5646" width="8.6640625" style="2" customWidth="1"/>
    <col min="5647" max="5647" width="12.1640625" style="2" customWidth="1"/>
    <col min="5648" max="5648" width="11.1640625" style="2" customWidth="1"/>
    <col min="5649" max="5649" width="11.5" style="2" customWidth="1"/>
    <col min="5650" max="5650" width="10.5" style="2" customWidth="1"/>
    <col min="5651" max="5651" width="8.1640625" style="2" customWidth="1"/>
    <col min="5652" max="5652" width="7.5" style="2" customWidth="1"/>
    <col min="5653" max="5888" width="9.33203125" style="2"/>
    <col min="5889" max="5889" width="17.83203125" style="2" customWidth="1"/>
    <col min="5890" max="5890" width="9.33203125" style="2"/>
    <col min="5891" max="5891" width="8.33203125" style="2" customWidth="1"/>
    <col min="5892" max="5892" width="7.83203125" style="2" customWidth="1"/>
    <col min="5893" max="5893" width="7" style="2" customWidth="1"/>
    <col min="5894" max="5894" width="9" style="2" customWidth="1"/>
    <col min="5895" max="5895" width="8.5" style="2" customWidth="1"/>
    <col min="5896" max="5896" width="8.6640625" style="2" customWidth="1"/>
    <col min="5897" max="5897" width="10.5" style="2" customWidth="1"/>
    <col min="5898" max="5898" width="8.33203125" style="2" customWidth="1"/>
    <col min="5899" max="5899" width="8.83203125" style="2" customWidth="1"/>
    <col min="5900" max="5900" width="9" style="2" customWidth="1"/>
    <col min="5901" max="5901" width="8.83203125" style="2" customWidth="1"/>
    <col min="5902" max="5902" width="8.6640625" style="2" customWidth="1"/>
    <col min="5903" max="5903" width="12.1640625" style="2" customWidth="1"/>
    <col min="5904" max="5904" width="11.1640625" style="2" customWidth="1"/>
    <col min="5905" max="5905" width="11.5" style="2" customWidth="1"/>
    <col min="5906" max="5906" width="10.5" style="2" customWidth="1"/>
    <col min="5907" max="5907" width="8.1640625" style="2" customWidth="1"/>
    <col min="5908" max="5908" width="7.5" style="2" customWidth="1"/>
    <col min="5909" max="6144" width="9.33203125" style="2"/>
    <col min="6145" max="6145" width="17.83203125" style="2" customWidth="1"/>
    <col min="6146" max="6146" width="9.33203125" style="2"/>
    <col min="6147" max="6147" width="8.33203125" style="2" customWidth="1"/>
    <col min="6148" max="6148" width="7.83203125" style="2" customWidth="1"/>
    <col min="6149" max="6149" width="7" style="2" customWidth="1"/>
    <col min="6150" max="6150" width="9" style="2" customWidth="1"/>
    <col min="6151" max="6151" width="8.5" style="2" customWidth="1"/>
    <col min="6152" max="6152" width="8.6640625" style="2" customWidth="1"/>
    <col min="6153" max="6153" width="10.5" style="2" customWidth="1"/>
    <col min="6154" max="6154" width="8.33203125" style="2" customWidth="1"/>
    <col min="6155" max="6155" width="8.83203125" style="2" customWidth="1"/>
    <col min="6156" max="6156" width="9" style="2" customWidth="1"/>
    <col min="6157" max="6157" width="8.83203125" style="2" customWidth="1"/>
    <col min="6158" max="6158" width="8.6640625" style="2" customWidth="1"/>
    <col min="6159" max="6159" width="12.1640625" style="2" customWidth="1"/>
    <col min="6160" max="6160" width="11.1640625" style="2" customWidth="1"/>
    <col min="6161" max="6161" width="11.5" style="2" customWidth="1"/>
    <col min="6162" max="6162" width="10.5" style="2" customWidth="1"/>
    <col min="6163" max="6163" width="8.1640625" style="2" customWidth="1"/>
    <col min="6164" max="6164" width="7.5" style="2" customWidth="1"/>
    <col min="6165" max="6400" width="9.33203125" style="2"/>
    <col min="6401" max="6401" width="17.83203125" style="2" customWidth="1"/>
    <col min="6402" max="6402" width="9.33203125" style="2"/>
    <col min="6403" max="6403" width="8.33203125" style="2" customWidth="1"/>
    <col min="6404" max="6404" width="7.83203125" style="2" customWidth="1"/>
    <col min="6405" max="6405" width="7" style="2" customWidth="1"/>
    <col min="6406" max="6406" width="9" style="2" customWidth="1"/>
    <col min="6407" max="6407" width="8.5" style="2" customWidth="1"/>
    <col min="6408" max="6408" width="8.6640625" style="2" customWidth="1"/>
    <col min="6409" max="6409" width="10.5" style="2" customWidth="1"/>
    <col min="6410" max="6410" width="8.33203125" style="2" customWidth="1"/>
    <col min="6411" max="6411" width="8.83203125" style="2" customWidth="1"/>
    <col min="6412" max="6412" width="9" style="2" customWidth="1"/>
    <col min="6413" max="6413" width="8.83203125" style="2" customWidth="1"/>
    <col min="6414" max="6414" width="8.6640625" style="2" customWidth="1"/>
    <col min="6415" max="6415" width="12.1640625" style="2" customWidth="1"/>
    <col min="6416" max="6416" width="11.1640625" style="2" customWidth="1"/>
    <col min="6417" max="6417" width="11.5" style="2" customWidth="1"/>
    <col min="6418" max="6418" width="10.5" style="2" customWidth="1"/>
    <col min="6419" max="6419" width="8.1640625" style="2" customWidth="1"/>
    <col min="6420" max="6420" width="7.5" style="2" customWidth="1"/>
    <col min="6421" max="6656" width="9.33203125" style="2"/>
    <col min="6657" max="6657" width="17.83203125" style="2" customWidth="1"/>
    <col min="6658" max="6658" width="9.33203125" style="2"/>
    <col min="6659" max="6659" width="8.33203125" style="2" customWidth="1"/>
    <col min="6660" max="6660" width="7.83203125" style="2" customWidth="1"/>
    <col min="6661" max="6661" width="7" style="2" customWidth="1"/>
    <col min="6662" max="6662" width="9" style="2" customWidth="1"/>
    <col min="6663" max="6663" width="8.5" style="2" customWidth="1"/>
    <col min="6664" max="6664" width="8.6640625" style="2" customWidth="1"/>
    <col min="6665" max="6665" width="10.5" style="2" customWidth="1"/>
    <col min="6666" max="6666" width="8.33203125" style="2" customWidth="1"/>
    <col min="6667" max="6667" width="8.83203125" style="2" customWidth="1"/>
    <col min="6668" max="6668" width="9" style="2" customWidth="1"/>
    <col min="6669" max="6669" width="8.83203125" style="2" customWidth="1"/>
    <col min="6670" max="6670" width="8.6640625" style="2" customWidth="1"/>
    <col min="6671" max="6671" width="12.1640625" style="2" customWidth="1"/>
    <col min="6672" max="6672" width="11.1640625" style="2" customWidth="1"/>
    <col min="6673" max="6673" width="11.5" style="2" customWidth="1"/>
    <col min="6674" max="6674" width="10.5" style="2" customWidth="1"/>
    <col min="6675" max="6675" width="8.1640625" style="2" customWidth="1"/>
    <col min="6676" max="6676" width="7.5" style="2" customWidth="1"/>
    <col min="6677" max="6912" width="9.33203125" style="2"/>
    <col min="6913" max="6913" width="17.83203125" style="2" customWidth="1"/>
    <col min="6914" max="6914" width="9.33203125" style="2"/>
    <col min="6915" max="6915" width="8.33203125" style="2" customWidth="1"/>
    <col min="6916" max="6916" width="7.83203125" style="2" customWidth="1"/>
    <col min="6917" max="6917" width="7" style="2" customWidth="1"/>
    <col min="6918" max="6918" width="9" style="2" customWidth="1"/>
    <col min="6919" max="6919" width="8.5" style="2" customWidth="1"/>
    <col min="6920" max="6920" width="8.6640625" style="2" customWidth="1"/>
    <col min="6921" max="6921" width="10.5" style="2" customWidth="1"/>
    <col min="6922" max="6922" width="8.33203125" style="2" customWidth="1"/>
    <col min="6923" max="6923" width="8.83203125" style="2" customWidth="1"/>
    <col min="6924" max="6924" width="9" style="2" customWidth="1"/>
    <col min="6925" max="6925" width="8.83203125" style="2" customWidth="1"/>
    <col min="6926" max="6926" width="8.6640625" style="2" customWidth="1"/>
    <col min="6927" max="6927" width="12.1640625" style="2" customWidth="1"/>
    <col min="6928" max="6928" width="11.1640625" style="2" customWidth="1"/>
    <col min="6929" max="6929" width="11.5" style="2" customWidth="1"/>
    <col min="6930" max="6930" width="10.5" style="2" customWidth="1"/>
    <col min="6931" max="6931" width="8.1640625" style="2" customWidth="1"/>
    <col min="6932" max="6932" width="7.5" style="2" customWidth="1"/>
    <col min="6933" max="7168" width="9.33203125" style="2"/>
    <col min="7169" max="7169" width="17.83203125" style="2" customWidth="1"/>
    <col min="7170" max="7170" width="9.33203125" style="2"/>
    <col min="7171" max="7171" width="8.33203125" style="2" customWidth="1"/>
    <col min="7172" max="7172" width="7.83203125" style="2" customWidth="1"/>
    <col min="7173" max="7173" width="7" style="2" customWidth="1"/>
    <col min="7174" max="7174" width="9" style="2" customWidth="1"/>
    <col min="7175" max="7175" width="8.5" style="2" customWidth="1"/>
    <col min="7176" max="7176" width="8.6640625" style="2" customWidth="1"/>
    <col min="7177" max="7177" width="10.5" style="2" customWidth="1"/>
    <col min="7178" max="7178" width="8.33203125" style="2" customWidth="1"/>
    <col min="7179" max="7179" width="8.83203125" style="2" customWidth="1"/>
    <col min="7180" max="7180" width="9" style="2" customWidth="1"/>
    <col min="7181" max="7181" width="8.83203125" style="2" customWidth="1"/>
    <col min="7182" max="7182" width="8.6640625" style="2" customWidth="1"/>
    <col min="7183" max="7183" width="12.1640625" style="2" customWidth="1"/>
    <col min="7184" max="7184" width="11.1640625" style="2" customWidth="1"/>
    <col min="7185" max="7185" width="11.5" style="2" customWidth="1"/>
    <col min="7186" max="7186" width="10.5" style="2" customWidth="1"/>
    <col min="7187" max="7187" width="8.1640625" style="2" customWidth="1"/>
    <col min="7188" max="7188" width="7.5" style="2" customWidth="1"/>
    <col min="7189" max="7424" width="9.33203125" style="2"/>
    <col min="7425" max="7425" width="17.83203125" style="2" customWidth="1"/>
    <col min="7426" max="7426" width="9.33203125" style="2"/>
    <col min="7427" max="7427" width="8.33203125" style="2" customWidth="1"/>
    <col min="7428" max="7428" width="7.83203125" style="2" customWidth="1"/>
    <col min="7429" max="7429" width="7" style="2" customWidth="1"/>
    <col min="7430" max="7430" width="9" style="2" customWidth="1"/>
    <col min="7431" max="7431" width="8.5" style="2" customWidth="1"/>
    <col min="7432" max="7432" width="8.6640625" style="2" customWidth="1"/>
    <col min="7433" max="7433" width="10.5" style="2" customWidth="1"/>
    <col min="7434" max="7434" width="8.33203125" style="2" customWidth="1"/>
    <col min="7435" max="7435" width="8.83203125" style="2" customWidth="1"/>
    <col min="7436" max="7436" width="9" style="2" customWidth="1"/>
    <col min="7437" max="7437" width="8.83203125" style="2" customWidth="1"/>
    <col min="7438" max="7438" width="8.6640625" style="2" customWidth="1"/>
    <col min="7439" max="7439" width="12.1640625" style="2" customWidth="1"/>
    <col min="7440" max="7440" width="11.1640625" style="2" customWidth="1"/>
    <col min="7441" max="7441" width="11.5" style="2" customWidth="1"/>
    <col min="7442" max="7442" width="10.5" style="2" customWidth="1"/>
    <col min="7443" max="7443" width="8.1640625" style="2" customWidth="1"/>
    <col min="7444" max="7444" width="7.5" style="2" customWidth="1"/>
    <col min="7445" max="7680" width="9.33203125" style="2"/>
    <col min="7681" max="7681" width="17.83203125" style="2" customWidth="1"/>
    <col min="7682" max="7682" width="9.33203125" style="2"/>
    <col min="7683" max="7683" width="8.33203125" style="2" customWidth="1"/>
    <col min="7684" max="7684" width="7.83203125" style="2" customWidth="1"/>
    <col min="7685" max="7685" width="7" style="2" customWidth="1"/>
    <col min="7686" max="7686" width="9" style="2" customWidth="1"/>
    <col min="7687" max="7687" width="8.5" style="2" customWidth="1"/>
    <col min="7688" max="7688" width="8.6640625" style="2" customWidth="1"/>
    <col min="7689" max="7689" width="10.5" style="2" customWidth="1"/>
    <col min="7690" max="7690" width="8.33203125" style="2" customWidth="1"/>
    <col min="7691" max="7691" width="8.83203125" style="2" customWidth="1"/>
    <col min="7692" max="7692" width="9" style="2" customWidth="1"/>
    <col min="7693" max="7693" width="8.83203125" style="2" customWidth="1"/>
    <col min="7694" max="7694" width="8.6640625" style="2" customWidth="1"/>
    <col min="7695" max="7695" width="12.1640625" style="2" customWidth="1"/>
    <col min="7696" max="7696" width="11.1640625" style="2" customWidth="1"/>
    <col min="7697" max="7697" width="11.5" style="2" customWidth="1"/>
    <col min="7698" max="7698" width="10.5" style="2" customWidth="1"/>
    <col min="7699" max="7699" width="8.1640625" style="2" customWidth="1"/>
    <col min="7700" max="7700" width="7.5" style="2" customWidth="1"/>
    <col min="7701" max="7936" width="9.33203125" style="2"/>
    <col min="7937" max="7937" width="17.83203125" style="2" customWidth="1"/>
    <col min="7938" max="7938" width="9.33203125" style="2"/>
    <col min="7939" max="7939" width="8.33203125" style="2" customWidth="1"/>
    <col min="7940" max="7940" width="7.83203125" style="2" customWidth="1"/>
    <col min="7941" max="7941" width="7" style="2" customWidth="1"/>
    <col min="7942" max="7942" width="9" style="2" customWidth="1"/>
    <col min="7943" max="7943" width="8.5" style="2" customWidth="1"/>
    <col min="7944" max="7944" width="8.6640625" style="2" customWidth="1"/>
    <col min="7945" max="7945" width="10.5" style="2" customWidth="1"/>
    <col min="7946" max="7946" width="8.33203125" style="2" customWidth="1"/>
    <col min="7947" max="7947" width="8.83203125" style="2" customWidth="1"/>
    <col min="7948" max="7948" width="9" style="2" customWidth="1"/>
    <col min="7949" max="7949" width="8.83203125" style="2" customWidth="1"/>
    <col min="7950" max="7950" width="8.6640625" style="2" customWidth="1"/>
    <col min="7951" max="7951" width="12.1640625" style="2" customWidth="1"/>
    <col min="7952" max="7952" width="11.1640625" style="2" customWidth="1"/>
    <col min="7953" max="7953" width="11.5" style="2" customWidth="1"/>
    <col min="7954" max="7954" width="10.5" style="2" customWidth="1"/>
    <col min="7955" max="7955" width="8.1640625" style="2" customWidth="1"/>
    <col min="7956" max="7956" width="7.5" style="2" customWidth="1"/>
    <col min="7957" max="8192" width="9.33203125" style="2"/>
    <col min="8193" max="8193" width="17.83203125" style="2" customWidth="1"/>
    <col min="8194" max="8194" width="9.33203125" style="2"/>
    <col min="8195" max="8195" width="8.33203125" style="2" customWidth="1"/>
    <col min="8196" max="8196" width="7.83203125" style="2" customWidth="1"/>
    <col min="8197" max="8197" width="7" style="2" customWidth="1"/>
    <col min="8198" max="8198" width="9" style="2" customWidth="1"/>
    <col min="8199" max="8199" width="8.5" style="2" customWidth="1"/>
    <col min="8200" max="8200" width="8.6640625" style="2" customWidth="1"/>
    <col min="8201" max="8201" width="10.5" style="2" customWidth="1"/>
    <col min="8202" max="8202" width="8.33203125" style="2" customWidth="1"/>
    <col min="8203" max="8203" width="8.83203125" style="2" customWidth="1"/>
    <col min="8204" max="8204" width="9" style="2" customWidth="1"/>
    <col min="8205" max="8205" width="8.83203125" style="2" customWidth="1"/>
    <col min="8206" max="8206" width="8.6640625" style="2" customWidth="1"/>
    <col min="8207" max="8207" width="12.1640625" style="2" customWidth="1"/>
    <col min="8208" max="8208" width="11.1640625" style="2" customWidth="1"/>
    <col min="8209" max="8209" width="11.5" style="2" customWidth="1"/>
    <col min="8210" max="8210" width="10.5" style="2" customWidth="1"/>
    <col min="8211" max="8211" width="8.1640625" style="2" customWidth="1"/>
    <col min="8212" max="8212" width="7.5" style="2" customWidth="1"/>
    <col min="8213" max="8448" width="9.33203125" style="2"/>
    <col min="8449" max="8449" width="17.83203125" style="2" customWidth="1"/>
    <col min="8450" max="8450" width="9.33203125" style="2"/>
    <col min="8451" max="8451" width="8.33203125" style="2" customWidth="1"/>
    <col min="8452" max="8452" width="7.83203125" style="2" customWidth="1"/>
    <col min="8453" max="8453" width="7" style="2" customWidth="1"/>
    <col min="8454" max="8454" width="9" style="2" customWidth="1"/>
    <col min="8455" max="8455" width="8.5" style="2" customWidth="1"/>
    <col min="8456" max="8456" width="8.6640625" style="2" customWidth="1"/>
    <col min="8457" max="8457" width="10.5" style="2" customWidth="1"/>
    <col min="8458" max="8458" width="8.33203125" style="2" customWidth="1"/>
    <col min="8459" max="8459" width="8.83203125" style="2" customWidth="1"/>
    <col min="8460" max="8460" width="9" style="2" customWidth="1"/>
    <col min="8461" max="8461" width="8.83203125" style="2" customWidth="1"/>
    <col min="8462" max="8462" width="8.6640625" style="2" customWidth="1"/>
    <col min="8463" max="8463" width="12.1640625" style="2" customWidth="1"/>
    <col min="8464" max="8464" width="11.1640625" style="2" customWidth="1"/>
    <col min="8465" max="8465" width="11.5" style="2" customWidth="1"/>
    <col min="8466" max="8466" width="10.5" style="2" customWidth="1"/>
    <col min="8467" max="8467" width="8.1640625" style="2" customWidth="1"/>
    <col min="8468" max="8468" width="7.5" style="2" customWidth="1"/>
    <col min="8469" max="8704" width="9.33203125" style="2"/>
    <col min="8705" max="8705" width="17.83203125" style="2" customWidth="1"/>
    <col min="8706" max="8706" width="9.33203125" style="2"/>
    <col min="8707" max="8707" width="8.33203125" style="2" customWidth="1"/>
    <col min="8708" max="8708" width="7.83203125" style="2" customWidth="1"/>
    <col min="8709" max="8709" width="7" style="2" customWidth="1"/>
    <col min="8710" max="8710" width="9" style="2" customWidth="1"/>
    <col min="8711" max="8711" width="8.5" style="2" customWidth="1"/>
    <col min="8712" max="8712" width="8.6640625" style="2" customWidth="1"/>
    <col min="8713" max="8713" width="10.5" style="2" customWidth="1"/>
    <col min="8714" max="8714" width="8.33203125" style="2" customWidth="1"/>
    <col min="8715" max="8715" width="8.83203125" style="2" customWidth="1"/>
    <col min="8716" max="8716" width="9" style="2" customWidth="1"/>
    <col min="8717" max="8717" width="8.83203125" style="2" customWidth="1"/>
    <col min="8718" max="8718" width="8.6640625" style="2" customWidth="1"/>
    <col min="8719" max="8719" width="12.1640625" style="2" customWidth="1"/>
    <col min="8720" max="8720" width="11.1640625" style="2" customWidth="1"/>
    <col min="8721" max="8721" width="11.5" style="2" customWidth="1"/>
    <col min="8722" max="8722" width="10.5" style="2" customWidth="1"/>
    <col min="8723" max="8723" width="8.1640625" style="2" customWidth="1"/>
    <col min="8724" max="8724" width="7.5" style="2" customWidth="1"/>
    <col min="8725" max="8960" width="9.33203125" style="2"/>
    <col min="8961" max="8961" width="17.83203125" style="2" customWidth="1"/>
    <col min="8962" max="8962" width="9.33203125" style="2"/>
    <col min="8963" max="8963" width="8.33203125" style="2" customWidth="1"/>
    <col min="8964" max="8964" width="7.83203125" style="2" customWidth="1"/>
    <col min="8965" max="8965" width="7" style="2" customWidth="1"/>
    <col min="8966" max="8966" width="9" style="2" customWidth="1"/>
    <col min="8967" max="8967" width="8.5" style="2" customWidth="1"/>
    <col min="8968" max="8968" width="8.6640625" style="2" customWidth="1"/>
    <col min="8969" max="8969" width="10.5" style="2" customWidth="1"/>
    <col min="8970" max="8970" width="8.33203125" style="2" customWidth="1"/>
    <col min="8971" max="8971" width="8.83203125" style="2" customWidth="1"/>
    <col min="8972" max="8972" width="9" style="2" customWidth="1"/>
    <col min="8973" max="8973" width="8.83203125" style="2" customWidth="1"/>
    <col min="8974" max="8974" width="8.6640625" style="2" customWidth="1"/>
    <col min="8975" max="8975" width="12.1640625" style="2" customWidth="1"/>
    <col min="8976" max="8976" width="11.1640625" style="2" customWidth="1"/>
    <col min="8977" max="8977" width="11.5" style="2" customWidth="1"/>
    <col min="8978" max="8978" width="10.5" style="2" customWidth="1"/>
    <col min="8979" max="8979" width="8.1640625" style="2" customWidth="1"/>
    <col min="8980" max="8980" width="7.5" style="2" customWidth="1"/>
    <col min="8981" max="9216" width="9.33203125" style="2"/>
    <col min="9217" max="9217" width="17.83203125" style="2" customWidth="1"/>
    <col min="9218" max="9218" width="9.33203125" style="2"/>
    <col min="9219" max="9219" width="8.33203125" style="2" customWidth="1"/>
    <col min="9220" max="9220" width="7.83203125" style="2" customWidth="1"/>
    <col min="9221" max="9221" width="7" style="2" customWidth="1"/>
    <col min="9222" max="9222" width="9" style="2" customWidth="1"/>
    <col min="9223" max="9223" width="8.5" style="2" customWidth="1"/>
    <col min="9224" max="9224" width="8.6640625" style="2" customWidth="1"/>
    <col min="9225" max="9225" width="10.5" style="2" customWidth="1"/>
    <col min="9226" max="9226" width="8.33203125" style="2" customWidth="1"/>
    <col min="9227" max="9227" width="8.83203125" style="2" customWidth="1"/>
    <col min="9228" max="9228" width="9" style="2" customWidth="1"/>
    <col min="9229" max="9229" width="8.83203125" style="2" customWidth="1"/>
    <col min="9230" max="9230" width="8.6640625" style="2" customWidth="1"/>
    <col min="9231" max="9231" width="12.1640625" style="2" customWidth="1"/>
    <col min="9232" max="9232" width="11.1640625" style="2" customWidth="1"/>
    <col min="9233" max="9233" width="11.5" style="2" customWidth="1"/>
    <col min="9234" max="9234" width="10.5" style="2" customWidth="1"/>
    <col min="9235" max="9235" width="8.1640625" style="2" customWidth="1"/>
    <col min="9236" max="9236" width="7.5" style="2" customWidth="1"/>
    <col min="9237" max="9472" width="9.33203125" style="2"/>
    <col min="9473" max="9473" width="17.83203125" style="2" customWidth="1"/>
    <col min="9474" max="9474" width="9.33203125" style="2"/>
    <col min="9475" max="9475" width="8.33203125" style="2" customWidth="1"/>
    <col min="9476" max="9476" width="7.83203125" style="2" customWidth="1"/>
    <col min="9477" max="9477" width="7" style="2" customWidth="1"/>
    <col min="9478" max="9478" width="9" style="2" customWidth="1"/>
    <col min="9479" max="9479" width="8.5" style="2" customWidth="1"/>
    <col min="9480" max="9480" width="8.6640625" style="2" customWidth="1"/>
    <col min="9481" max="9481" width="10.5" style="2" customWidth="1"/>
    <col min="9482" max="9482" width="8.33203125" style="2" customWidth="1"/>
    <col min="9483" max="9483" width="8.83203125" style="2" customWidth="1"/>
    <col min="9484" max="9484" width="9" style="2" customWidth="1"/>
    <col min="9485" max="9485" width="8.83203125" style="2" customWidth="1"/>
    <col min="9486" max="9486" width="8.6640625" style="2" customWidth="1"/>
    <col min="9487" max="9487" width="12.1640625" style="2" customWidth="1"/>
    <col min="9488" max="9488" width="11.1640625" style="2" customWidth="1"/>
    <col min="9489" max="9489" width="11.5" style="2" customWidth="1"/>
    <col min="9490" max="9490" width="10.5" style="2" customWidth="1"/>
    <col min="9491" max="9491" width="8.1640625" style="2" customWidth="1"/>
    <col min="9492" max="9492" width="7.5" style="2" customWidth="1"/>
    <col min="9493" max="9728" width="9.33203125" style="2"/>
    <col min="9729" max="9729" width="17.83203125" style="2" customWidth="1"/>
    <col min="9730" max="9730" width="9.33203125" style="2"/>
    <col min="9731" max="9731" width="8.33203125" style="2" customWidth="1"/>
    <col min="9732" max="9732" width="7.83203125" style="2" customWidth="1"/>
    <col min="9733" max="9733" width="7" style="2" customWidth="1"/>
    <col min="9734" max="9734" width="9" style="2" customWidth="1"/>
    <col min="9735" max="9735" width="8.5" style="2" customWidth="1"/>
    <col min="9736" max="9736" width="8.6640625" style="2" customWidth="1"/>
    <col min="9737" max="9737" width="10.5" style="2" customWidth="1"/>
    <col min="9738" max="9738" width="8.33203125" style="2" customWidth="1"/>
    <col min="9739" max="9739" width="8.83203125" style="2" customWidth="1"/>
    <col min="9740" max="9740" width="9" style="2" customWidth="1"/>
    <col min="9741" max="9741" width="8.83203125" style="2" customWidth="1"/>
    <col min="9742" max="9742" width="8.6640625" style="2" customWidth="1"/>
    <col min="9743" max="9743" width="12.1640625" style="2" customWidth="1"/>
    <col min="9744" max="9744" width="11.1640625" style="2" customWidth="1"/>
    <col min="9745" max="9745" width="11.5" style="2" customWidth="1"/>
    <col min="9746" max="9746" width="10.5" style="2" customWidth="1"/>
    <col min="9747" max="9747" width="8.1640625" style="2" customWidth="1"/>
    <col min="9748" max="9748" width="7.5" style="2" customWidth="1"/>
    <col min="9749" max="9984" width="9.33203125" style="2"/>
    <col min="9985" max="9985" width="17.83203125" style="2" customWidth="1"/>
    <col min="9986" max="9986" width="9.33203125" style="2"/>
    <col min="9987" max="9987" width="8.33203125" style="2" customWidth="1"/>
    <col min="9988" max="9988" width="7.83203125" style="2" customWidth="1"/>
    <col min="9989" max="9989" width="7" style="2" customWidth="1"/>
    <col min="9990" max="9990" width="9" style="2" customWidth="1"/>
    <col min="9991" max="9991" width="8.5" style="2" customWidth="1"/>
    <col min="9992" max="9992" width="8.6640625" style="2" customWidth="1"/>
    <col min="9993" max="9993" width="10.5" style="2" customWidth="1"/>
    <col min="9994" max="9994" width="8.33203125" style="2" customWidth="1"/>
    <col min="9995" max="9995" width="8.83203125" style="2" customWidth="1"/>
    <col min="9996" max="9996" width="9" style="2" customWidth="1"/>
    <col min="9997" max="9997" width="8.83203125" style="2" customWidth="1"/>
    <col min="9998" max="9998" width="8.6640625" style="2" customWidth="1"/>
    <col min="9999" max="9999" width="12.1640625" style="2" customWidth="1"/>
    <col min="10000" max="10000" width="11.1640625" style="2" customWidth="1"/>
    <col min="10001" max="10001" width="11.5" style="2" customWidth="1"/>
    <col min="10002" max="10002" width="10.5" style="2" customWidth="1"/>
    <col min="10003" max="10003" width="8.1640625" style="2" customWidth="1"/>
    <col min="10004" max="10004" width="7.5" style="2" customWidth="1"/>
    <col min="10005" max="10240" width="9.33203125" style="2"/>
    <col min="10241" max="10241" width="17.83203125" style="2" customWidth="1"/>
    <col min="10242" max="10242" width="9.33203125" style="2"/>
    <col min="10243" max="10243" width="8.33203125" style="2" customWidth="1"/>
    <col min="10244" max="10244" width="7.83203125" style="2" customWidth="1"/>
    <col min="10245" max="10245" width="7" style="2" customWidth="1"/>
    <col min="10246" max="10246" width="9" style="2" customWidth="1"/>
    <col min="10247" max="10247" width="8.5" style="2" customWidth="1"/>
    <col min="10248" max="10248" width="8.6640625" style="2" customWidth="1"/>
    <col min="10249" max="10249" width="10.5" style="2" customWidth="1"/>
    <col min="10250" max="10250" width="8.33203125" style="2" customWidth="1"/>
    <col min="10251" max="10251" width="8.83203125" style="2" customWidth="1"/>
    <col min="10252" max="10252" width="9" style="2" customWidth="1"/>
    <col min="10253" max="10253" width="8.83203125" style="2" customWidth="1"/>
    <col min="10254" max="10254" width="8.6640625" style="2" customWidth="1"/>
    <col min="10255" max="10255" width="12.1640625" style="2" customWidth="1"/>
    <col min="10256" max="10256" width="11.1640625" style="2" customWidth="1"/>
    <col min="10257" max="10257" width="11.5" style="2" customWidth="1"/>
    <col min="10258" max="10258" width="10.5" style="2" customWidth="1"/>
    <col min="10259" max="10259" width="8.1640625" style="2" customWidth="1"/>
    <col min="10260" max="10260" width="7.5" style="2" customWidth="1"/>
    <col min="10261" max="10496" width="9.33203125" style="2"/>
    <col min="10497" max="10497" width="17.83203125" style="2" customWidth="1"/>
    <col min="10498" max="10498" width="9.33203125" style="2"/>
    <col min="10499" max="10499" width="8.33203125" style="2" customWidth="1"/>
    <col min="10500" max="10500" width="7.83203125" style="2" customWidth="1"/>
    <col min="10501" max="10501" width="7" style="2" customWidth="1"/>
    <col min="10502" max="10502" width="9" style="2" customWidth="1"/>
    <col min="10503" max="10503" width="8.5" style="2" customWidth="1"/>
    <col min="10504" max="10504" width="8.6640625" style="2" customWidth="1"/>
    <col min="10505" max="10505" width="10.5" style="2" customWidth="1"/>
    <col min="10506" max="10506" width="8.33203125" style="2" customWidth="1"/>
    <col min="10507" max="10507" width="8.83203125" style="2" customWidth="1"/>
    <col min="10508" max="10508" width="9" style="2" customWidth="1"/>
    <col min="10509" max="10509" width="8.83203125" style="2" customWidth="1"/>
    <col min="10510" max="10510" width="8.6640625" style="2" customWidth="1"/>
    <col min="10511" max="10511" width="12.1640625" style="2" customWidth="1"/>
    <col min="10512" max="10512" width="11.1640625" style="2" customWidth="1"/>
    <col min="10513" max="10513" width="11.5" style="2" customWidth="1"/>
    <col min="10514" max="10514" width="10.5" style="2" customWidth="1"/>
    <col min="10515" max="10515" width="8.1640625" style="2" customWidth="1"/>
    <col min="10516" max="10516" width="7.5" style="2" customWidth="1"/>
    <col min="10517" max="10752" width="9.33203125" style="2"/>
    <col min="10753" max="10753" width="17.83203125" style="2" customWidth="1"/>
    <col min="10754" max="10754" width="9.33203125" style="2"/>
    <col min="10755" max="10755" width="8.33203125" style="2" customWidth="1"/>
    <col min="10756" max="10756" width="7.83203125" style="2" customWidth="1"/>
    <col min="10757" max="10757" width="7" style="2" customWidth="1"/>
    <col min="10758" max="10758" width="9" style="2" customWidth="1"/>
    <col min="10759" max="10759" width="8.5" style="2" customWidth="1"/>
    <col min="10760" max="10760" width="8.6640625" style="2" customWidth="1"/>
    <col min="10761" max="10761" width="10.5" style="2" customWidth="1"/>
    <col min="10762" max="10762" width="8.33203125" style="2" customWidth="1"/>
    <col min="10763" max="10763" width="8.83203125" style="2" customWidth="1"/>
    <col min="10764" max="10764" width="9" style="2" customWidth="1"/>
    <col min="10765" max="10765" width="8.83203125" style="2" customWidth="1"/>
    <col min="10766" max="10766" width="8.6640625" style="2" customWidth="1"/>
    <col min="10767" max="10767" width="12.1640625" style="2" customWidth="1"/>
    <col min="10768" max="10768" width="11.1640625" style="2" customWidth="1"/>
    <col min="10769" max="10769" width="11.5" style="2" customWidth="1"/>
    <col min="10770" max="10770" width="10.5" style="2" customWidth="1"/>
    <col min="10771" max="10771" width="8.1640625" style="2" customWidth="1"/>
    <col min="10772" max="10772" width="7.5" style="2" customWidth="1"/>
    <col min="10773" max="11008" width="9.33203125" style="2"/>
    <col min="11009" max="11009" width="17.83203125" style="2" customWidth="1"/>
    <col min="11010" max="11010" width="9.33203125" style="2"/>
    <col min="11011" max="11011" width="8.33203125" style="2" customWidth="1"/>
    <col min="11012" max="11012" width="7.83203125" style="2" customWidth="1"/>
    <col min="11013" max="11013" width="7" style="2" customWidth="1"/>
    <col min="11014" max="11014" width="9" style="2" customWidth="1"/>
    <col min="11015" max="11015" width="8.5" style="2" customWidth="1"/>
    <col min="11016" max="11016" width="8.6640625" style="2" customWidth="1"/>
    <col min="11017" max="11017" width="10.5" style="2" customWidth="1"/>
    <col min="11018" max="11018" width="8.33203125" style="2" customWidth="1"/>
    <col min="11019" max="11019" width="8.83203125" style="2" customWidth="1"/>
    <col min="11020" max="11020" width="9" style="2" customWidth="1"/>
    <col min="11021" max="11021" width="8.83203125" style="2" customWidth="1"/>
    <col min="11022" max="11022" width="8.6640625" style="2" customWidth="1"/>
    <col min="11023" max="11023" width="12.1640625" style="2" customWidth="1"/>
    <col min="11024" max="11024" width="11.1640625" style="2" customWidth="1"/>
    <col min="11025" max="11025" width="11.5" style="2" customWidth="1"/>
    <col min="11026" max="11026" width="10.5" style="2" customWidth="1"/>
    <col min="11027" max="11027" width="8.1640625" style="2" customWidth="1"/>
    <col min="11028" max="11028" width="7.5" style="2" customWidth="1"/>
    <col min="11029" max="11264" width="9.33203125" style="2"/>
    <col min="11265" max="11265" width="17.83203125" style="2" customWidth="1"/>
    <col min="11266" max="11266" width="9.33203125" style="2"/>
    <col min="11267" max="11267" width="8.33203125" style="2" customWidth="1"/>
    <col min="11268" max="11268" width="7.83203125" style="2" customWidth="1"/>
    <col min="11269" max="11269" width="7" style="2" customWidth="1"/>
    <col min="11270" max="11270" width="9" style="2" customWidth="1"/>
    <col min="11271" max="11271" width="8.5" style="2" customWidth="1"/>
    <col min="11272" max="11272" width="8.6640625" style="2" customWidth="1"/>
    <col min="11273" max="11273" width="10.5" style="2" customWidth="1"/>
    <col min="11274" max="11274" width="8.33203125" style="2" customWidth="1"/>
    <col min="11275" max="11275" width="8.83203125" style="2" customWidth="1"/>
    <col min="11276" max="11276" width="9" style="2" customWidth="1"/>
    <col min="11277" max="11277" width="8.83203125" style="2" customWidth="1"/>
    <col min="11278" max="11278" width="8.6640625" style="2" customWidth="1"/>
    <col min="11279" max="11279" width="12.1640625" style="2" customWidth="1"/>
    <col min="11280" max="11280" width="11.1640625" style="2" customWidth="1"/>
    <col min="11281" max="11281" width="11.5" style="2" customWidth="1"/>
    <col min="11282" max="11282" width="10.5" style="2" customWidth="1"/>
    <col min="11283" max="11283" width="8.1640625" style="2" customWidth="1"/>
    <col min="11284" max="11284" width="7.5" style="2" customWidth="1"/>
    <col min="11285" max="11520" width="9.33203125" style="2"/>
    <col min="11521" max="11521" width="17.83203125" style="2" customWidth="1"/>
    <col min="11522" max="11522" width="9.33203125" style="2"/>
    <col min="11523" max="11523" width="8.33203125" style="2" customWidth="1"/>
    <col min="11524" max="11524" width="7.83203125" style="2" customWidth="1"/>
    <col min="11525" max="11525" width="7" style="2" customWidth="1"/>
    <col min="11526" max="11526" width="9" style="2" customWidth="1"/>
    <col min="11527" max="11527" width="8.5" style="2" customWidth="1"/>
    <col min="11528" max="11528" width="8.6640625" style="2" customWidth="1"/>
    <col min="11529" max="11529" width="10.5" style="2" customWidth="1"/>
    <col min="11530" max="11530" width="8.33203125" style="2" customWidth="1"/>
    <col min="11531" max="11531" width="8.83203125" style="2" customWidth="1"/>
    <col min="11532" max="11532" width="9" style="2" customWidth="1"/>
    <col min="11533" max="11533" width="8.83203125" style="2" customWidth="1"/>
    <col min="11534" max="11534" width="8.6640625" style="2" customWidth="1"/>
    <col min="11535" max="11535" width="12.1640625" style="2" customWidth="1"/>
    <col min="11536" max="11536" width="11.1640625" style="2" customWidth="1"/>
    <col min="11537" max="11537" width="11.5" style="2" customWidth="1"/>
    <col min="11538" max="11538" width="10.5" style="2" customWidth="1"/>
    <col min="11539" max="11539" width="8.1640625" style="2" customWidth="1"/>
    <col min="11540" max="11540" width="7.5" style="2" customWidth="1"/>
    <col min="11541" max="11776" width="9.33203125" style="2"/>
    <col min="11777" max="11777" width="17.83203125" style="2" customWidth="1"/>
    <col min="11778" max="11778" width="9.33203125" style="2"/>
    <col min="11779" max="11779" width="8.33203125" style="2" customWidth="1"/>
    <col min="11780" max="11780" width="7.83203125" style="2" customWidth="1"/>
    <col min="11781" max="11781" width="7" style="2" customWidth="1"/>
    <col min="11782" max="11782" width="9" style="2" customWidth="1"/>
    <col min="11783" max="11783" width="8.5" style="2" customWidth="1"/>
    <col min="11784" max="11784" width="8.6640625" style="2" customWidth="1"/>
    <col min="11785" max="11785" width="10.5" style="2" customWidth="1"/>
    <col min="11786" max="11786" width="8.33203125" style="2" customWidth="1"/>
    <col min="11787" max="11787" width="8.83203125" style="2" customWidth="1"/>
    <col min="11788" max="11788" width="9" style="2" customWidth="1"/>
    <col min="11789" max="11789" width="8.83203125" style="2" customWidth="1"/>
    <col min="11790" max="11790" width="8.6640625" style="2" customWidth="1"/>
    <col min="11791" max="11791" width="12.1640625" style="2" customWidth="1"/>
    <col min="11792" max="11792" width="11.1640625" style="2" customWidth="1"/>
    <col min="11793" max="11793" width="11.5" style="2" customWidth="1"/>
    <col min="11794" max="11794" width="10.5" style="2" customWidth="1"/>
    <col min="11795" max="11795" width="8.1640625" style="2" customWidth="1"/>
    <col min="11796" max="11796" width="7.5" style="2" customWidth="1"/>
    <col min="11797" max="12032" width="9.33203125" style="2"/>
    <col min="12033" max="12033" width="17.83203125" style="2" customWidth="1"/>
    <col min="12034" max="12034" width="9.33203125" style="2"/>
    <col min="12035" max="12035" width="8.33203125" style="2" customWidth="1"/>
    <col min="12036" max="12036" width="7.83203125" style="2" customWidth="1"/>
    <col min="12037" max="12037" width="7" style="2" customWidth="1"/>
    <col min="12038" max="12038" width="9" style="2" customWidth="1"/>
    <col min="12039" max="12039" width="8.5" style="2" customWidth="1"/>
    <col min="12040" max="12040" width="8.6640625" style="2" customWidth="1"/>
    <col min="12041" max="12041" width="10.5" style="2" customWidth="1"/>
    <col min="12042" max="12042" width="8.33203125" style="2" customWidth="1"/>
    <col min="12043" max="12043" width="8.83203125" style="2" customWidth="1"/>
    <col min="12044" max="12044" width="9" style="2" customWidth="1"/>
    <col min="12045" max="12045" width="8.83203125" style="2" customWidth="1"/>
    <col min="12046" max="12046" width="8.6640625" style="2" customWidth="1"/>
    <col min="12047" max="12047" width="12.1640625" style="2" customWidth="1"/>
    <col min="12048" max="12048" width="11.1640625" style="2" customWidth="1"/>
    <col min="12049" max="12049" width="11.5" style="2" customWidth="1"/>
    <col min="12050" max="12050" width="10.5" style="2" customWidth="1"/>
    <col min="12051" max="12051" width="8.1640625" style="2" customWidth="1"/>
    <col min="12052" max="12052" width="7.5" style="2" customWidth="1"/>
    <col min="12053" max="12288" width="9.33203125" style="2"/>
    <col min="12289" max="12289" width="17.83203125" style="2" customWidth="1"/>
    <col min="12290" max="12290" width="9.33203125" style="2"/>
    <col min="12291" max="12291" width="8.33203125" style="2" customWidth="1"/>
    <col min="12292" max="12292" width="7.83203125" style="2" customWidth="1"/>
    <col min="12293" max="12293" width="7" style="2" customWidth="1"/>
    <col min="12294" max="12294" width="9" style="2" customWidth="1"/>
    <col min="12295" max="12295" width="8.5" style="2" customWidth="1"/>
    <col min="12296" max="12296" width="8.6640625" style="2" customWidth="1"/>
    <col min="12297" max="12297" width="10.5" style="2" customWidth="1"/>
    <col min="12298" max="12298" width="8.33203125" style="2" customWidth="1"/>
    <col min="12299" max="12299" width="8.83203125" style="2" customWidth="1"/>
    <col min="12300" max="12300" width="9" style="2" customWidth="1"/>
    <col min="12301" max="12301" width="8.83203125" style="2" customWidth="1"/>
    <col min="12302" max="12302" width="8.6640625" style="2" customWidth="1"/>
    <col min="12303" max="12303" width="12.1640625" style="2" customWidth="1"/>
    <col min="12304" max="12304" width="11.1640625" style="2" customWidth="1"/>
    <col min="12305" max="12305" width="11.5" style="2" customWidth="1"/>
    <col min="12306" max="12306" width="10.5" style="2" customWidth="1"/>
    <col min="12307" max="12307" width="8.1640625" style="2" customWidth="1"/>
    <col min="12308" max="12308" width="7.5" style="2" customWidth="1"/>
    <col min="12309" max="12544" width="9.33203125" style="2"/>
    <col min="12545" max="12545" width="17.83203125" style="2" customWidth="1"/>
    <col min="12546" max="12546" width="9.33203125" style="2"/>
    <col min="12547" max="12547" width="8.33203125" style="2" customWidth="1"/>
    <col min="12548" max="12548" width="7.83203125" style="2" customWidth="1"/>
    <col min="12549" max="12549" width="7" style="2" customWidth="1"/>
    <col min="12550" max="12550" width="9" style="2" customWidth="1"/>
    <col min="12551" max="12551" width="8.5" style="2" customWidth="1"/>
    <col min="12552" max="12552" width="8.6640625" style="2" customWidth="1"/>
    <col min="12553" max="12553" width="10.5" style="2" customWidth="1"/>
    <col min="12554" max="12554" width="8.33203125" style="2" customWidth="1"/>
    <col min="12555" max="12555" width="8.83203125" style="2" customWidth="1"/>
    <col min="12556" max="12556" width="9" style="2" customWidth="1"/>
    <col min="12557" max="12557" width="8.83203125" style="2" customWidth="1"/>
    <col min="12558" max="12558" width="8.6640625" style="2" customWidth="1"/>
    <col min="12559" max="12559" width="12.1640625" style="2" customWidth="1"/>
    <col min="12560" max="12560" width="11.1640625" style="2" customWidth="1"/>
    <col min="12561" max="12561" width="11.5" style="2" customWidth="1"/>
    <col min="12562" max="12562" width="10.5" style="2" customWidth="1"/>
    <col min="12563" max="12563" width="8.1640625" style="2" customWidth="1"/>
    <col min="12564" max="12564" width="7.5" style="2" customWidth="1"/>
    <col min="12565" max="12800" width="9.33203125" style="2"/>
    <col min="12801" max="12801" width="17.83203125" style="2" customWidth="1"/>
    <col min="12802" max="12802" width="9.33203125" style="2"/>
    <col min="12803" max="12803" width="8.33203125" style="2" customWidth="1"/>
    <col min="12804" max="12804" width="7.83203125" style="2" customWidth="1"/>
    <col min="12805" max="12805" width="7" style="2" customWidth="1"/>
    <col min="12806" max="12806" width="9" style="2" customWidth="1"/>
    <col min="12807" max="12807" width="8.5" style="2" customWidth="1"/>
    <col min="12808" max="12808" width="8.6640625" style="2" customWidth="1"/>
    <col min="12809" max="12809" width="10.5" style="2" customWidth="1"/>
    <col min="12810" max="12810" width="8.33203125" style="2" customWidth="1"/>
    <col min="12811" max="12811" width="8.83203125" style="2" customWidth="1"/>
    <col min="12812" max="12812" width="9" style="2" customWidth="1"/>
    <col min="12813" max="12813" width="8.83203125" style="2" customWidth="1"/>
    <col min="12814" max="12814" width="8.6640625" style="2" customWidth="1"/>
    <col min="12815" max="12815" width="12.1640625" style="2" customWidth="1"/>
    <col min="12816" max="12816" width="11.1640625" style="2" customWidth="1"/>
    <col min="12817" max="12817" width="11.5" style="2" customWidth="1"/>
    <col min="12818" max="12818" width="10.5" style="2" customWidth="1"/>
    <col min="12819" max="12819" width="8.1640625" style="2" customWidth="1"/>
    <col min="12820" max="12820" width="7.5" style="2" customWidth="1"/>
    <col min="12821" max="13056" width="9.33203125" style="2"/>
    <col min="13057" max="13057" width="17.83203125" style="2" customWidth="1"/>
    <col min="13058" max="13058" width="9.33203125" style="2"/>
    <col min="13059" max="13059" width="8.33203125" style="2" customWidth="1"/>
    <col min="13060" max="13060" width="7.83203125" style="2" customWidth="1"/>
    <col min="13061" max="13061" width="7" style="2" customWidth="1"/>
    <col min="13062" max="13062" width="9" style="2" customWidth="1"/>
    <col min="13063" max="13063" width="8.5" style="2" customWidth="1"/>
    <col min="13064" max="13064" width="8.6640625" style="2" customWidth="1"/>
    <col min="13065" max="13065" width="10.5" style="2" customWidth="1"/>
    <col min="13066" max="13066" width="8.33203125" style="2" customWidth="1"/>
    <col min="13067" max="13067" width="8.83203125" style="2" customWidth="1"/>
    <col min="13068" max="13068" width="9" style="2" customWidth="1"/>
    <col min="13069" max="13069" width="8.83203125" style="2" customWidth="1"/>
    <col min="13070" max="13070" width="8.6640625" style="2" customWidth="1"/>
    <col min="13071" max="13071" width="12.1640625" style="2" customWidth="1"/>
    <col min="13072" max="13072" width="11.1640625" style="2" customWidth="1"/>
    <col min="13073" max="13073" width="11.5" style="2" customWidth="1"/>
    <col min="13074" max="13074" width="10.5" style="2" customWidth="1"/>
    <col min="13075" max="13075" width="8.1640625" style="2" customWidth="1"/>
    <col min="13076" max="13076" width="7.5" style="2" customWidth="1"/>
    <col min="13077" max="13312" width="9.33203125" style="2"/>
    <col min="13313" max="13313" width="17.83203125" style="2" customWidth="1"/>
    <col min="13314" max="13314" width="9.33203125" style="2"/>
    <col min="13315" max="13315" width="8.33203125" style="2" customWidth="1"/>
    <col min="13316" max="13316" width="7.83203125" style="2" customWidth="1"/>
    <col min="13317" max="13317" width="7" style="2" customWidth="1"/>
    <col min="13318" max="13318" width="9" style="2" customWidth="1"/>
    <col min="13319" max="13319" width="8.5" style="2" customWidth="1"/>
    <col min="13320" max="13320" width="8.6640625" style="2" customWidth="1"/>
    <col min="13321" max="13321" width="10.5" style="2" customWidth="1"/>
    <col min="13322" max="13322" width="8.33203125" style="2" customWidth="1"/>
    <col min="13323" max="13323" width="8.83203125" style="2" customWidth="1"/>
    <col min="13324" max="13324" width="9" style="2" customWidth="1"/>
    <col min="13325" max="13325" width="8.83203125" style="2" customWidth="1"/>
    <col min="13326" max="13326" width="8.6640625" style="2" customWidth="1"/>
    <col min="13327" max="13327" width="12.1640625" style="2" customWidth="1"/>
    <col min="13328" max="13328" width="11.1640625" style="2" customWidth="1"/>
    <col min="13329" max="13329" width="11.5" style="2" customWidth="1"/>
    <col min="13330" max="13330" width="10.5" style="2" customWidth="1"/>
    <col min="13331" max="13331" width="8.1640625" style="2" customWidth="1"/>
    <col min="13332" max="13332" width="7.5" style="2" customWidth="1"/>
    <col min="13333" max="13568" width="9.33203125" style="2"/>
    <col min="13569" max="13569" width="17.83203125" style="2" customWidth="1"/>
    <col min="13570" max="13570" width="9.33203125" style="2"/>
    <col min="13571" max="13571" width="8.33203125" style="2" customWidth="1"/>
    <col min="13572" max="13572" width="7.83203125" style="2" customWidth="1"/>
    <col min="13573" max="13573" width="7" style="2" customWidth="1"/>
    <col min="13574" max="13574" width="9" style="2" customWidth="1"/>
    <col min="13575" max="13575" width="8.5" style="2" customWidth="1"/>
    <col min="13576" max="13576" width="8.6640625" style="2" customWidth="1"/>
    <col min="13577" max="13577" width="10.5" style="2" customWidth="1"/>
    <col min="13578" max="13578" width="8.33203125" style="2" customWidth="1"/>
    <col min="13579" max="13579" width="8.83203125" style="2" customWidth="1"/>
    <col min="13580" max="13580" width="9" style="2" customWidth="1"/>
    <col min="13581" max="13581" width="8.83203125" style="2" customWidth="1"/>
    <col min="13582" max="13582" width="8.6640625" style="2" customWidth="1"/>
    <col min="13583" max="13583" width="12.1640625" style="2" customWidth="1"/>
    <col min="13584" max="13584" width="11.1640625" style="2" customWidth="1"/>
    <col min="13585" max="13585" width="11.5" style="2" customWidth="1"/>
    <col min="13586" max="13586" width="10.5" style="2" customWidth="1"/>
    <col min="13587" max="13587" width="8.1640625" style="2" customWidth="1"/>
    <col min="13588" max="13588" width="7.5" style="2" customWidth="1"/>
    <col min="13589" max="13824" width="9.33203125" style="2"/>
    <col min="13825" max="13825" width="17.83203125" style="2" customWidth="1"/>
    <col min="13826" max="13826" width="9.33203125" style="2"/>
    <col min="13827" max="13827" width="8.33203125" style="2" customWidth="1"/>
    <col min="13828" max="13828" width="7.83203125" style="2" customWidth="1"/>
    <col min="13829" max="13829" width="7" style="2" customWidth="1"/>
    <col min="13830" max="13830" width="9" style="2" customWidth="1"/>
    <col min="13831" max="13831" width="8.5" style="2" customWidth="1"/>
    <col min="13832" max="13832" width="8.6640625" style="2" customWidth="1"/>
    <col min="13833" max="13833" width="10.5" style="2" customWidth="1"/>
    <col min="13834" max="13834" width="8.33203125" style="2" customWidth="1"/>
    <col min="13835" max="13835" width="8.83203125" style="2" customWidth="1"/>
    <col min="13836" max="13836" width="9" style="2" customWidth="1"/>
    <col min="13837" max="13837" width="8.83203125" style="2" customWidth="1"/>
    <col min="13838" max="13838" width="8.6640625" style="2" customWidth="1"/>
    <col min="13839" max="13839" width="12.1640625" style="2" customWidth="1"/>
    <col min="13840" max="13840" width="11.1640625" style="2" customWidth="1"/>
    <col min="13841" max="13841" width="11.5" style="2" customWidth="1"/>
    <col min="13842" max="13842" width="10.5" style="2" customWidth="1"/>
    <col min="13843" max="13843" width="8.1640625" style="2" customWidth="1"/>
    <col min="13844" max="13844" width="7.5" style="2" customWidth="1"/>
    <col min="13845" max="14080" width="9.33203125" style="2"/>
    <col min="14081" max="14081" width="17.83203125" style="2" customWidth="1"/>
    <col min="14082" max="14082" width="9.33203125" style="2"/>
    <col min="14083" max="14083" width="8.33203125" style="2" customWidth="1"/>
    <col min="14084" max="14084" width="7.83203125" style="2" customWidth="1"/>
    <col min="14085" max="14085" width="7" style="2" customWidth="1"/>
    <col min="14086" max="14086" width="9" style="2" customWidth="1"/>
    <col min="14087" max="14087" width="8.5" style="2" customWidth="1"/>
    <col min="14088" max="14088" width="8.6640625" style="2" customWidth="1"/>
    <col min="14089" max="14089" width="10.5" style="2" customWidth="1"/>
    <col min="14090" max="14090" width="8.33203125" style="2" customWidth="1"/>
    <col min="14091" max="14091" width="8.83203125" style="2" customWidth="1"/>
    <col min="14092" max="14092" width="9" style="2" customWidth="1"/>
    <col min="14093" max="14093" width="8.83203125" style="2" customWidth="1"/>
    <col min="14094" max="14094" width="8.6640625" style="2" customWidth="1"/>
    <col min="14095" max="14095" width="12.1640625" style="2" customWidth="1"/>
    <col min="14096" max="14096" width="11.1640625" style="2" customWidth="1"/>
    <col min="14097" max="14097" width="11.5" style="2" customWidth="1"/>
    <col min="14098" max="14098" width="10.5" style="2" customWidth="1"/>
    <col min="14099" max="14099" width="8.1640625" style="2" customWidth="1"/>
    <col min="14100" max="14100" width="7.5" style="2" customWidth="1"/>
    <col min="14101" max="14336" width="9.33203125" style="2"/>
    <col min="14337" max="14337" width="17.83203125" style="2" customWidth="1"/>
    <col min="14338" max="14338" width="9.33203125" style="2"/>
    <col min="14339" max="14339" width="8.33203125" style="2" customWidth="1"/>
    <col min="14340" max="14340" width="7.83203125" style="2" customWidth="1"/>
    <col min="14341" max="14341" width="7" style="2" customWidth="1"/>
    <col min="14342" max="14342" width="9" style="2" customWidth="1"/>
    <col min="14343" max="14343" width="8.5" style="2" customWidth="1"/>
    <col min="14344" max="14344" width="8.6640625" style="2" customWidth="1"/>
    <col min="14345" max="14345" width="10.5" style="2" customWidth="1"/>
    <col min="14346" max="14346" width="8.33203125" style="2" customWidth="1"/>
    <col min="14347" max="14347" width="8.83203125" style="2" customWidth="1"/>
    <col min="14348" max="14348" width="9" style="2" customWidth="1"/>
    <col min="14349" max="14349" width="8.83203125" style="2" customWidth="1"/>
    <col min="14350" max="14350" width="8.6640625" style="2" customWidth="1"/>
    <col min="14351" max="14351" width="12.1640625" style="2" customWidth="1"/>
    <col min="14352" max="14352" width="11.1640625" style="2" customWidth="1"/>
    <col min="14353" max="14353" width="11.5" style="2" customWidth="1"/>
    <col min="14354" max="14354" width="10.5" style="2" customWidth="1"/>
    <col min="14355" max="14355" width="8.1640625" style="2" customWidth="1"/>
    <col min="14356" max="14356" width="7.5" style="2" customWidth="1"/>
    <col min="14357" max="14592" width="9.33203125" style="2"/>
    <col min="14593" max="14593" width="17.83203125" style="2" customWidth="1"/>
    <col min="14594" max="14594" width="9.33203125" style="2"/>
    <col min="14595" max="14595" width="8.33203125" style="2" customWidth="1"/>
    <col min="14596" max="14596" width="7.83203125" style="2" customWidth="1"/>
    <col min="14597" max="14597" width="7" style="2" customWidth="1"/>
    <col min="14598" max="14598" width="9" style="2" customWidth="1"/>
    <col min="14599" max="14599" width="8.5" style="2" customWidth="1"/>
    <col min="14600" max="14600" width="8.6640625" style="2" customWidth="1"/>
    <col min="14601" max="14601" width="10.5" style="2" customWidth="1"/>
    <col min="14602" max="14602" width="8.33203125" style="2" customWidth="1"/>
    <col min="14603" max="14603" width="8.83203125" style="2" customWidth="1"/>
    <col min="14604" max="14604" width="9" style="2" customWidth="1"/>
    <col min="14605" max="14605" width="8.83203125" style="2" customWidth="1"/>
    <col min="14606" max="14606" width="8.6640625" style="2" customWidth="1"/>
    <col min="14607" max="14607" width="12.1640625" style="2" customWidth="1"/>
    <col min="14608" max="14608" width="11.1640625" style="2" customWidth="1"/>
    <col min="14609" max="14609" width="11.5" style="2" customWidth="1"/>
    <col min="14610" max="14610" width="10.5" style="2" customWidth="1"/>
    <col min="14611" max="14611" width="8.1640625" style="2" customWidth="1"/>
    <col min="14612" max="14612" width="7.5" style="2" customWidth="1"/>
    <col min="14613" max="14848" width="9.33203125" style="2"/>
    <col min="14849" max="14849" width="17.83203125" style="2" customWidth="1"/>
    <col min="14850" max="14850" width="9.33203125" style="2"/>
    <col min="14851" max="14851" width="8.33203125" style="2" customWidth="1"/>
    <col min="14852" max="14852" width="7.83203125" style="2" customWidth="1"/>
    <col min="14853" max="14853" width="7" style="2" customWidth="1"/>
    <col min="14854" max="14854" width="9" style="2" customWidth="1"/>
    <col min="14855" max="14855" width="8.5" style="2" customWidth="1"/>
    <col min="14856" max="14856" width="8.6640625" style="2" customWidth="1"/>
    <col min="14857" max="14857" width="10.5" style="2" customWidth="1"/>
    <col min="14858" max="14858" width="8.33203125" style="2" customWidth="1"/>
    <col min="14859" max="14859" width="8.83203125" style="2" customWidth="1"/>
    <col min="14860" max="14860" width="9" style="2" customWidth="1"/>
    <col min="14861" max="14861" width="8.83203125" style="2" customWidth="1"/>
    <col min="14862" max="14862" width="8.6640625" style="2" customWidth="1"/>
    <col min="14863" max="14863" width="12.1640625" style="2" customWidth="1"/>
    <col min="14864" max="14864" width="11.1640625" style="2" customWidth="1"/>
    <col min="14865" max="14865" width="11.5" style="2" customWidth="1"/>
    <col min="14866" max="14866" width="10.5" style="2" customWidth="1"/>
    <col min="14867" max="14867" width="8.1640625" style="2" customWidth="1"/>
    <col min="14868" max="14868" width="7.5" style="2" customWidth="1"/>
    <col min="14869" max="15104" width="9.33203125" style="2"/>
    <col min="15105" max="15105" width="17.83203125" style="2" customWidth="1"/>
    <col min="15106" max="15106" width="9.33203125" style="2"/>
    <col min="15107" max="15107" width="8.33203125" style="2" customWidth="1"/>
    <col min="15108" max="15108" width="7.83203125" style="2" customWidth="1"/>
    <col min="15109" max="15109" width="7" style="2" customWidth="1"/>
    <col min="15110" max="15110" width="9" style="2" customWidth="1"/>
    <col min="15111" max="15111" width="8.5" style="2" customWidth="1"/>
    <col min="15112" max="15112" width="8.6640625" style="2" customWidth="1"/>
    <col min="15113" max="15113" width="10.5" style="2" customWidth="1"/>
    <col min="15114" max="15114" width="8.33203125" style="2" customWidth="1"/>
    <col min="15115" max="15115" width="8.83203125" style="2" customWidth="1"/>
    <col min="15116" max="15116" width="9" style="2" customWidth="1"/>
    <col min="15117" max="15117" width="8.83203125" style="2" customWidth="1"/>
    <col min="15118" max="15118" width="8.6640625" style="2" customWidth="1"/>
    <col min="15119" max="15119" width="12.1640625" style="2" customWidth="1"/>
    <col min="15120" max="15120" width="11.1640625" style="2" customWidth="1"/>
    <col min="15121" max="15121" width="11.5" style="2" customWidth="1"/>
    <col min="15122" max="15122" width="10.5" style="2" customWidth="1"/>
    <col min="15123" max="15123" width="8.1640625" style="2" customWidth="1"/>
    <col min="15124" max="15124" width="7.5" style="2" customWidth="1"/>
    <col min="15125" max="15360" width="9.33203125" style="2"/>
    <col min="15361" max="15361" width="17.83203125" style="2" customWidth="1"/>
    <col min="15362" max="15362" width="9.33203125" style="2"/>
    <col min="15363" max="15363" width="8.33203125" style="2" customWidth="1"/>
    <col min="15364" max="15364" width="7.83203125" style="2" customWidth="1"/>
    <col min="15365" max="15365" width="7" style="2" customWidth="1"/>
    <col min="15366" max="15366" width="9" style="2" customWidth="1"/>
    <col min="15367" max="15367" width="8.5" style="2" customWidth="1"/>
    <col min="15368" max="15368" width="8.6640625" style="2" customWidth="1"/>
    <col min="15369" max="15369" width="10.5" style="2" customWidth="1"/>
    <col min="15370" max="15370" width="8.33203125" style="2" customWidth="1"/>
    <col min="15371" max="15371" width="8.83203125" style="2" customWidth="1"/>
    <col min="15372" max="15372" width="9" style="2" customWidth="1"/>
    <col min="15373" max="15373" width="8.83203125" style="2" customWidth="1"/>
    <col min="15374" max="15374" width="8.6640625" style="2" customWidth="1"/>
    <col min="15375" max="15375" width="12.1640625" style="2" customWidth="1"/>
    <col min="15376" max="15376" width="11.1640625" style="2" customWidth="1"/>
    <col min="15377" max="15377" width="11.5" style="2" customWidth="1"/>
    <col min="15378" max="15378" width="10.5" style="2" customWidth="1"/>
    <col min="15379" max="15379" width="8.1640625" style="2" customWidth="1"/>
    <col min="15380" max="15380" width="7.5" style="2" customWidth="1"/>
    <col min="15381" max="15616" width="9.33203125" style="2"/>
    <col min="15617" max="15617" width="17.83203125" style="2" customWidth="1"/>
    <col min="15618" max="15618" width="9.33203125" style="2"/>
    <col min="15619" max="15619" width="8.33203125" style="2" customWidth="1"/>
    <col min="15620" max="15620" width="7.83203125" style="2" customWidth="1"/>
    <col min="15621" max="15621" width="7" style="2" customWidth="1"/>
    <col min="15622" max="15622" width="9" style="2" customWidth="1"/>
    <col min="15623" max="15623" width="8.5" style="2" customWidth="1"/>
    <col min="15624" max="15624" width="8.6640625" style="2" customWidth="1"/>
    <col min="15625" max="15625" width="10.5" style="2" customWidth="1"/>
    <col min="15626" max="15626" width="8.33203125" style="2" customWidth="1"/>
    <col min="15627" max="15627" width="8.83203125" style="2" customWidth="1"/>
    <col min="15628" max="15628" width="9" style="2" customWidth="1"/>
    <col min="15629" max="15629" width="8.83203125" style="2" customWidth="1"/>
    <col min="15630" max="15630" width="8.6640625" style="2" customWidth="1"/>
    <col min="15631" max="15631" width="12.1640625" style="2" customWidth="1"/>
    <col min="15632" max="15632" width="11.1640625" style="2" customWidth="1"/>
    <col min="15633" max="15633" width="11.5" style="2" customWidth="1"/>
    <col min="15634" max="15634" width="10.5" style="2" customWidth="1"/>
    <col min="15635" max="15635" width="8.1640625" style="2" customWidth="1"/>
    <col min="15636" max="15636" width="7.5" style="2" customWidth="1"/>
    <col min="15637" max="15872" width="9.33203125" style="2"/>
    <col min="15873" max="15873" width="17.83203125" style="2" customWidth="1"/>
    <col min="15874" max="15874" width="9.33203125" style="2"/>
    <col min="15875" max="15875" width="8.33203125" style="2" customWidth="1"/>
    <col min="15876" max="15876" width="7.83203125" style="2" customWidth="1"/>
    <col min="15877" max="15877" width="7" style="2" customWidth="1"/>
    <col min="15878" max="15878" width="9" style="2" customWidth="1"/>
    <col min="15879" max="15879" width="8.5" style="2" customWidth="1"/>
    <col min="15880" max="15880" width="8.6640625" style="2" customWidth="1"/>
    <col min="15881" max="15881" width="10.5" style="2" customWidth="1"/>
    <col min="15882" max="15882" width="8.33203125" style="2" customWidth="1"/>
    <col min="15883" max="15883" width="8.83203125" style="2" customWidth="1"/>
    <col min="15884" max="15884" width="9" style="2" customWidth="1"/>
    <col min="15885" max="15885" width="8.83203125" style="2" customWidth="1"/>
    <col min="15886" max="15886" width="8.6640625" style="2" customWidth="1"/>
    <col min="15887" max="15887" width="12.1640625" style="2" customWidth="1"/>
    <col min="15888" max="15888" width="11.1640625" style="2" customWidth="1"/>
    <col min="15889" max="15889" width="11.5" style="2" customWidth="1"/>
    <col min="15890" max="15890" width="10.5" style="2" customWidth="1"/>
    <col min="15891" max="15891" width="8.1640625" style="2" customWidth="1"/>
    <col min="15892" max="15892" width="7.5" style="2" customWidth="1"/>
    <col min="15893" max="16128" width="9.33203125" style="2"/>
    <col min="16129" max="16129" width="17.83203125" style="2" customWidth="1"/>
    <col min="16130" max="16130" width="9.33203125" style="2"/>
    <col min="16131" max="16131" width="8.33203125" style="2" customWidth="1"/>
    <col min="16132" max="16132" width="7.83203125" style="2" customWidth="1"/>
    <col min="16133" max="16133" width="7" style="2" customWidth="1"/>
    <col min="16134" max="16134" width="9" style="2" customWidth="1"/>
    <col min="16135" max="16135" width="8.5" style="2" customWidth="1"/>
    <col min="16136" max="16136" width="8.6640625" style="2" customWidth="1"/>
    <col min="16137" max="16137" width="10.5" style="2" customWidth="1"/>
    <col min="16138" max="16138" width="8.33203125" style="2" customWidth="1"/>
    <col min="16139" max="16139" width="8.83203125" style="2" customWidth="1"/>
    <col min="16140" max="16140" width="9" style="2" customWidth="1"/>
    <col min="16141" max="16141" width="8.83203125" style="2" customWidth="1"/>
    <col min="16142" max="16142" width="8.6640625" style="2" customWidth="1"/>
    <col min="16143" max="16143" width="12.1640625" style="2" customWidth="1"/>
    <col min="16144" max="16144" width="11.1640625" style="2" customWidth="1"/>
    <col min="16145" max="16145" width="11.5" style="2" customWidth="1"/>
    <col min="16146" max="16146" width="10.5" style="2" customWidth="1"/>
    <col min="16147" max="16147" width="8.1640625" style="2" customWidth="1"/>
    <col min="16148" max="16148" width="7.5" style="2" customWidth="1"/>
    <col min="16149" max="16384" width="9.33203125" style="2"/>
  </cols>
  <sheetData>
    <row r="1" spans="1:20">
      <c r="A1" s="1" t="str">
        <f>'Planilha Orçamentaria'!A6</f>
        <v>OBRA:</v>
      </c>
      <c r="B1" s="125" t="str">
        <f>'Planilha Orçamentaria'!B6:I6</f>
        <v>REFORMA E ADEQUAÇÃO DECOBERTURA DA UNIDADE DE PRONTO ATENDIMENTO (UPA 24H)</v>
      </c>
      <c r="C1" s="3"/>
      <c r="D1" s="3"/>
      <c r="E1" s="3"/>
      <c r="F1" s="4"/>
      <c r="G1" s="4"/>
      <c r="H1" s="3"/>
      <c r="I1" s="3"/>
      <c r="J1" s="3"/>
      <c r="K1" s="3"/>
      <c r="L1" s="3"/>
      <c r="M1" s="3"/>
      <c r="N1" s="3"/>
      <c r="O1" s="5"/>
      <c r="P1" s="6"/>
      <c r="Q1" s="6"/>
      <c r="R1" s="6"/>
      <c r="S1" s="3"/>
      <c r="T1" s="6"/>
    </row>
    <row r="2" spans="1:20">
      <c r="A2" s="7" t="str">
        <f>[3]ORÇAMENTO!B4</f>
        <v>Município: Sidrolândia</v>
      </c>
      <c r="B2" s="1"/>
      <c r="C2" s="8"/>
      <c r="D2" s="3"/>
      <c r="E2" s="3"/>
      <c r="F2" s="3"/>
      <c r="G2" s="3"/>
      <c r="H2" s="3"/>
      <c r="I2" s="3"/>
      <c r="J2" s="3"/>
      <c r="K2" s="3"/>
      <c r="L2" s="3"/>
      <c r="M2" s="3"/>
      <c r="N2" s="5"/>
      <c r="O2" s="3"/>
      <c r="P2" s="6"/>
      <c r="Q2" s="6"/>
      <c r="R2" s="6"/>
      <c r="S2" s="3"/>
      <c r="T2" s="6"/>
    </row>
    <row r="3" spans="1:20">
      <c r="A3" s="7"/>
      <c r="B3" s="1"/>
      <c r="C3" s="8"/>
      <c r="D3" s="3"/>
      <c r="E3" s="3"/>
      <c r="F3" s="3"/>
      <c r="G3" s="3"/>
      <c r="H3" s="3"/>
      <c r="I3" s="3"/>
      <c r="J3" s="3"/>
      <c r="K3" s="3"/>
      <c r="L3" s="3"/>
      <c r="M3" s="3"/>
      <c r="N3" s="5"/>
      <c r="O3" s="3"/>
      <c r="P3" s="6"/>
      <c r="Q3" s="6"/>
      <c r="R3" s="6"/>
      <c r="S3" s="3"/>
      <c r="T3" s="6"/>
    </row>
    <row r="4" spans="1:20">
      <c r="A4" s="1"/>
      <c r="B4" s="3"/>
      <c r="C4" s="126" t="s">
        <v>71</v>
      </c>
      <c r="D4" s="3"/>
      <c r="E4" s="3"/>
      <c r="F4" s="3"/>
      <c r="G4" s="3"/>
      <c r="H4" s="3"/>
      <c r="I4" s="3"/>
      <c r="J4" s="3"/>
      <c r="K4" s="5"/>
      <c r="L4" s="3"/>
      <c r="M4" s="3"/>
      <c r="N4" s="3"/>
      <c r="O4" s="5"/>
      <c r="P4" s="5"/>
      <c r="Q4" s="3"/>
      <c r="R4" s="3"/>
      <c r="S4" s="3"/>
      <c r="T4" s="3"/>
    </row>
    <row r="5" spans="1:20">
      <c r="A5" s="9"/>
      <c r="B5" s="126"/>
      <c r="C5" s="9"/>
      <c r="D5" s="89"/>
      <c r="E5" s="89"/>
      <c r="F5" s="89"/>
      <c r="G5" s="89"/>
      <c r="H5" s="89"/>
      <c r="I5" s="89"/>
      <c r="J5" s="89"/>
      <c r="K5" s="89"/>
      <c r="L5" s="89"/>
      <c r="M5" s="60"/>
      <c r="N5" s="89"/>
      <c r="O5" s="89"/>
      <c r="P5" s="6"/>
      <c r="Q5" s="89"/>
      <c r="R5" s="89"/>
      <c r="S5" s="89"/>
      <c r="T5" s="6"/>
    </row>
    <row r="6" spans="1:20">
      <c r="A6" s="9" t="s">
        <v>20</v>
      </c>
      <c r="B6" s="126"/>
      <c r="C6" s="9"/>
      <c r="D6" s="89"/>
      <c r="E6" s="89"/>
      <c r="F6" s="89"/>
      <c r="G6" s="89"/>
      <c r="H6" s="89"/>
      <c r="I6" s="89"/>
      <c r="J6" s="89"/>
      <c r="K6" s="89"/>
      <c r="L6" s="89"/>
      <c r="M6" s="60"/>
      <c r="N6" s="89"/>
      <c r="O6" s="89"/>
      <c r="P6" s="6"/>
      <c r="Q6" s="89"/>
      <c r="R6" s="89"/>
      <c r="S6" s="89"/>
      <c r="T6" s="6"/>
    </row>
    <row r="7" spans="1:20">
      <c r="A7" s="9"/>
      <c r="B7" s="126"/>
      <c r="C7" s="9"/>
      <c r="D7" s="89"/>
      <c r="E7" s="89"/>
      <c r="F7" s="89"/>
      <c r="G7" s="89"/>
      <c r="H7" s="89"/>
      <c r="I7" s="89"/>
      <c r="J7" s="89"/>
      <c r="K7" s="89"/>
      <c r="L7" s="89"/>
      <c r="M7" s="60"/>
      <c r="N7" s="89"/>
      <c r="O7" s="89"/>
      <c r="P7" s="6"/>
      <c r="Q7" s="89"/>
      <c r="R7" s="89"/>
      <c r="S7" s="89"/>
      <c r="T7" s="6"/>
    </row>
    <row r="8" spans="1:20">
      <c r="A8" s="127" t="s">
        <v>72</v>
      </c>
      <c r="B8" s="128"/>
      <c r="C8" s="129">
        <v>2210</v>
      </c>
      <c r="D8" s="10" t="s">
        <v>68</v>
      </c>
      <c r="E8" s="89"/>
      <c r="F8" s="89"/>
      <c r="G8" s="89"/>
      <c r="H8" s="89"/>
      <c r="I8" s="89"/>
      <c r="J8" s="89"/>
      <c r="K8" s="89"/>
      <c r="L8" s="89"/>
      <c r="M8" s="60"/>
      <c r="N8" s="89"/>
      <c r="O8" s="89"/>
      <c r="P8" s="6"/>
      <c r="Q8" s="89"/>
      <c r="R8" s="89"/>
      <c r="S8" s="89"/>
      <c r="T8" s="6"/>
    </row>
    <row r="9" spans="1:20">
      <c r="A9" s="127" t="s">
        <v>150</v>
      </c>
      <c r="B9" s="128"/>
      <c r="C9" s="10"/>
      <c r="D9" s="95">
        <f>19*39</f>
        <v>741</v>
      </c>
      <c r="E9" s="89" t="s">
        <v>6</v>
      </c>
      <c r="F9" s="89"/>
      <c r="G9" s="89"/>
      <c r="H9" s="89"/>
      <c r="I9" s="89"/>
      <c r="J9" s="89"/>
      <c r="K9" s="89"/>
      <c r="L9" s="89"/>
      <c r="M9" s="60"/>
      <c r="N9" s="89"/>
      <c r="O9" s="89"/>
      <c r="P9" s="6"/>
      <c r="Q9" s="89"/>
      <c r="R9" s="89"/>
      <c r="S9" s="89"/>
      <c r="T9" s="6"/>
    </row>
    <row r="10" spans="1:20">
      <c r="A10" s="9"/>
      <c r="B10" s="126"/>
      <c r="C10" s="9"/>
      <c r="D10" s="89"/>
      <c r="E10" s="89"/>
      <c r="F10" s="89"/>
      <c r="G10" s="89"/>
      <c r="H10" s="89"/>
      <c r="I10" s="89"/>
      <c r="J10" s="89"/>
      <c r="K10" s="89"/>
      <c r="L10" s="89"/>
      <c r="M10" s="60"/>
      <c r="N10" s="89"/>
      <c r="O10" s="89"/>
      <c r="P10" s="6"/>
      <c r="Q10" s="89"/>
      <c r="R10" s="89"/>
      <c r="S10" s="89"/>
      <c r="T10" s="6"/>
    </row>
    <row r="11" spans="1:20">
      <c r="A11" s="9"/>
      <c r="B11" s="126"/>
      <c r="C11" s="9"/>
      <c r="D11" s="89"/>
      <c r="E11" s="89"/>
      <c r="F11" s="89"/>
      <c r="G11" s="89"/>
      <c r="H11" s="89"/>
      <c r="I11" s="89"/>
      <c r="J11" s="89"/>
      <c r="K11" s="89"/>
      <c r="L11" s="89"/>
      <c r="M11" s="60"/>
      <c r="N11" s="89"/>
      <c r="O11" s="89"/>
      <c r="P11" s="6"/>
      <c r="Q11" s="89"/>
      <c r="R11" s="89"/>
      <c r="S11" s="89"/>
      <c r="T11" s="6"/>
    </row>
    <row r="12" spans="1:20" ht="13.5" thickBot="1">
      <c r="A12" s="573" t="s">
        <v>151</v>
      </c>
      <c r="B12" s="573"/>
      <c r="C12" s="573"/>
      <c r="D12" s="573"/>
      <c r="E12" s="573"/>
      <c r="F12" s="573"/>
      <c r="G12" s="573"/>
      <c r="H12" s="573"/>
      <c r="I12" s="573"/>
      <c r="J12" s="573"/>
      <c r="K12" s="573"/>
      <c r="L12" s="89"/>
      <c r="M12" s="60"/>
      <c r="N12" s="89"/>
      <c r="O12" s="89"/>
      <c r="P12" s="6"/>
      <c r="Q12" s="89"/>
      <c r="R12" s="89"/>
      <c r="S12" s="89"/>
      <c r="T12" s="6"/>
    </row>
    <row r="13" spans="1:20" hidden="1">
      <c r="A13" s="11" t="s">
        <v>23</v>
      </c>
      <c r="B13" s="12"/>
      <c r="C13" s="13"/>
      <c r="D13" s="13"/>
      <c r="E13" s="14"/>
      <c r="F13" s="13"/>
      <c r="G13" s="13"/>
      <c r="H13" s="13"/>
      <c r="I13" s="13"/>
      <c r="J13" s="13"/>
      <c r="K13" s="13"/>
      <c r="L13" s="13"/>
      <c r="M13" s="13"/>
      <c r="N13" s="13"/>
      <c r="O13" s="15"/>
      <c r="P13" s="14"/>
      <c r="Q13" s="14"/>
      <c r="R13" s="14"/>
      <c r="S13" s="14"/>
      <c r="T13" s="16"/>
    </row>
    <row r="14" spans="1:20" hidden="1">
      <c r="A14" s="17" t="s">
        <v>24</v>
      </c>
      <c r="B14" s="18" t="s">
        <v>25</v>
      </c>
      <c r="C14" s="19" t="s">
        <v>26</v>
      </c>
      <c r="D14" s="19" t="s">
        <v>27</v>
      </c>
      <c r="E14" s="19" t="s">
        <v>28</v>
      </c>
      <c r="F14" s="19" t="s">
        <v>29</v>
      </c>
      <c r="G14" s="19" t="s">
        <v>30</v>
      </c>
      <c r="H14" s="19" t="s">
        <v>31</v>
      </c>
      <c r="I14" s="20" t="s">
        <v>32</v>
      </c>
      <c r="J14" s="19" t="s">
        <v>33</v>
      </c>
      <c r="K14" s="19" t="s">
        <v>34</v>
      </c>
      <c r="L14" s="19" t="s">
        <v>35</v>
      </c>
      <c r="M14" s="19" t="s">
        <v>36</v>
      </c>
      <c r="N14" s="19" t="s">
        <v>37</v>
      </c>
      <c r="O14" s="19" t="s">
        <v>38</v>
      </c>
      <c r="P14" s="19" t="s">
        <v>39</v>
      </c>
      <c r="Q14" s="21" t="s">
        <v>40</v>
      </c>
      <c r="R14" s="22" t="s">
        <v>41</v>
      </c>
      <c r="S14" s="19" t="s">
        <v>42</v>
      </c>
      <c r="T14" s="23" t="s">
        <v>43</v>
      </c>
    </row>
    <row r="15" spans="1:20" hidden="1">
      <c r="A15" s="24" t="s">
        <v>44</v>
      </c>
      <c r="B15" s="25">
        <v>1</v>
      </c>
      <c r="C15" s="26">
        <v>5.61</v>
      </c>
      <c r="D15" s="26">
        <v>2</v>
      </c>
      <c r="E15" s="27"/>
      <c r="F15" s="28">
        <f t="shared" ref="F15:F33" si="0">B15*C15*D15</f>
        <v>11.22</v>
      </c>
      <c r="G15" s="28">
        <f>C15*2+D15*2</f>
        <v>15.22</v>
      </c>
      <c r="H15" s="28">
        <f>(G15-T15)*B15</f>
        <v>15.22</v>
      </c>
      <c r="I15" s="29"/>
      <c r="J15" s="26">
        <f t="shared" ref="J15:J32" si="1">F15</f>
        <v>11.22</v>
      </c>
      <c r="K15" s="26">
        <v>3</v>
      </c>
      <c r="L15" s="26">
        <f>(K15*G15)*B15-T15</f>
        <v>45.660000000000004</v>
      </c>
      <c r="M15" s="26">
        <f t="shared" ref="M15:M32" si="2">L15</f>
        <v>45.660000000000004</v>
      </c>
      <c r="N15" s="26">
        <f t="shared" ref="N15:N31" si="3">M15-P15</f>
        <v>45.660000000000004</v>
      </c>
      <c r="O15" s="27"/>
      <c r="P15" s="27"/>
      <c r="Q15" s="30"/>
      <c r="R15" s="31"/>
      <c r="S15" s="27"/>
      <c r="T15" s="32"/>
    </row>
    <row r="16" spans="1:20" hidden="1">
      <c r="A16" s="33" t="s">
        <v>45</v>
      </c>
      <c r="B16" s="25">
        <v>1</v>
      </c>
      <c r="C16" s="26">
        <v>5.46</v>
      </c>
      <c r="D16" s="26">
        <v>4.6500000000000004</v>
      </c>
      <c r="E16" s="34"/>
      <c r="F16" s="28">
        <f t="shared" si="0"/>
        <v>25.389000000000003</v>
      </c>
      <c r="G16" s="28">
        <f>C16*2+D16*2</f>
        <v>20.22</v>
      </c>
      <c r="H16" s="28">
        <f t="shared" ref="H16:H32" si="4">(G16-T16)*B16</f>
        <v>20.22</v>
      </c>
      <c r="I16" s="28"/>
      <c r="J16" s="26">
        <f t="shared" si="1"/>
        <v>25.389000000000003</v>
      </c>
      <c r="K16" s="26">
        <v>2.8</v>
      </c>
      <c r="L16" s="26">
        <f t="shared" ref="L16:L32" si="5">(K16*G16)*B16-T16</f>
        <v>56.615999999999993</v>
      </c>
      <c r="M16" s="26">
        <f t="shared" si="2"/>
        <v>56.615999999999993</v>
      </c>
      <c r="N16" s="26">
        <f t="shared" si="3"/>
        <v>56.615999999999993</v>
      </c>
      <c r="O16" s="26"/>
      <c r="P16" s="26">
        <f t="shared" ref="P16:P31" si="6">B16*O16*G16</f>
        <v>0</v>
      </c>
      <c r="Q16" s="28"/>
      <c r="R16" s="35">
        <f>IF(Q16&gt;0,Q16*G16,M16-N16-P16)</f>
        <v>0</v>
      </c>
      <c r="S16" s="26"/>
      <c r="T16" s="36"/>
    </row>
    <row r="17" spans="1:20" hidden="1">
      <c r="A17" s="37" t="s">
        <v>46</v>
      </c>
      <c r="B17" s="38">
        <v>1</v>
      </c>
      <c r="C17" s="28">
        <v>4</v>
      </c>
      <c r="D17" s="28">
        <v>3</v>
      </c>
      <c r="E17" s="39"/>
      <c r="F17" s="28">
        <f t="shared" si="0"/>
        <v>12</v>
      </c>
      <c r="G17" s="28">
        <f>C17*2+D17*2</f>
        <v>14</v>
      </c>
      <c r="H17" s="28">
        <f t="shared" si="4"/>
        <v>14</v>
      </c>
      <c r="I17" s="28"/>
      <c r="J17" s="28">
        <f t="shared" si="1"/>
        <v>12</v>
      </c>
      <c r="K17" s="26">
        <v>2.8</v>
      </c>
      <c r="L17" s="26">
        <f t="shared" si="5"/>
        <v>39.199999999999996</v>
      </c>
      <c r="M17" s="28">
        <f t="shared" si="2"/>
        <v>39.199999999999996</v>
      </c>
      <c r="N17" s="28">
        <f t="shared" si="3"/>
        <v>39.199999999999996</v>
      </c>
      <c r="O17" s="28"/>
      <c r="P17" s="28">
        <f t="shared" si="6"/>
        <v>0</v>
      </c>
      <c r="Q17" s="28"/>
      <c r="R17" s="35">
        <f t="shared" ref="R17:R32" si="7">IF(Q17&gt;0,Q17*G17,M17-N17-P17)</f>
        <v>0</v>
      </c>
      <c r="S17" s="28"/>
      <c r="T17" s="40"/>
    </row>
    <row r="18" spans="1:20" hidden="1">
      <c r="A18" s="37" t="s">
        <v>47</v>
      </c>
      <c r="B18" s="38">
        <v>1</v>
      </c>
      <c r="C18" s="28">
        <v>5.2</v>
      </c>
      <c r="D18" s="28">
        <v>6</v>
      </c>
      <c r="E18" s="39"/>
      <c r="F18" s="28">
        <f t="shared" si="0"/>
        <v>31.200000000000003</v>
      </c>
      <c r="G18" s="28">
        <f>2*(C18+D18)</f>
        <v>22.4</v>
      </c>
      <c r="H18" s="28">
        <f t="shared" si="4"/>
        <v>22.4</v>
      </c>
      <c r="I18" s="28"/>
      <c r="J18" s="28">
        <f t="shared" si="1"/>
        <v>31.200000000000003</v>
      </c>
      <c r="K18" s="26">
        <v>2.8</v>
      </c>
      <c r="L18" s="26">
        <f t="shared" si="5"/>
        <v>62.719999999999992</v>
      </c>
      <c r="M18" s="28">
        <f t="shared" si="2"/>
        <v>62.719999999999992</v>
      </c>
      <c r="N18" s="28">
        <f>M18-P18</f>
        <v>17.919999999999995</v>
      </c>
      <c r="O18" s="28">
        <v>2</v>
      </c>
      <c r="P18" s="28">
        <f>B18*O18*G18</f>
        <v>44.8</v>
      </c>
      <c r="Q18" s="28"/>
      <c r="R18" s="35">
        <f t="shared" si="7"/>
        <v>0</v>
      </c>
      <c r="S18" s="28"/>
      <c r="T18" s="40"/>
    </row>
    <row r="19" spans="1:20" hidden="1">
      <c r="A19" s="37" t="s">
        <v>48</v>
      </c>
      <c r="B19" s="38">
        <v>1</v>
      </c>
      <c r="C19" s="28">
        <v>5.2</v>
      </c>
      <c r="D19" s="28">
        <v>3.9</v>
      </c>
      <c r="E19" s="39"/>
      <c r="F19" s="28">
        <f t="shared" si="0"/>
        <v>20.28</v>
      </c>
      <c r="G19" s="28">
        <f>2*(C19+D19)</f>
        <v>18.2</v>
      </c>
      <c r="H19" s="28">
        <f>(G19-T19)*B19</f>
        <v>18.2</v>
      </c>
      <c r="I19" s="28"/>
      <c r="J19" s="28">
        <f t="shared" si="1"/>
        <v>20.28</v>
      </c>
      <c r="K19" s="26">
        <v>2.8</v>
      </c>
      <c r="L19" s="26">
        <f>(K19*G19)*B19-T19</f>
        <v>50.959999999999994</v>
      </c>
      <c r="M19" s="28">
        <f t="shared" si="2"/>
        <v>50.959999999999994</v>
      </c>
      <c r="N19" s="28">
        <f t="shared" si="3"/>
        <v>14.559999999999995</v>
      </c>
      <c r="O19" s="28">
        <v>2</v>
      </c>
      <c r="P19" s="28">
        <f t="shared" si="6"/>
        <v>36.4</v>
      </c>
      <c r="Q19" s="28"/>
      <c r="R19" s="35">
        <f>IF(Q19&gt;0,Q19*G19,M19-N19-P19)</f>
        <v>0</v>
      </c>
      <c r="S19" s="28"/>
      <c r="T19" s="40"/>
    </row>
    <row r="20" spans="1:20" hidden="1">
      <c r="A20" s="37" t="s">
        <v>49</v>
      </c>
      <c r="B20" s="38">
        <v>1</v>
      </c>
      <c r="C20" s="28">
        <v>4</v>
      </c>
      <c r="D20" s="28">
        <v>2.75</v>
      </c>
      <c r="E20" s="39"/>
      <c r="F20" s="28">
        <f t="shared" si="0"/>
        <v>11</v>
      </c>
      <c r="G20" s="28">
        <f t="shared" ref="G20:G32" si="8">2*(C20+D20)</f>
        <v>13.5</v>
      </c>
      <c r="H20" s="28">
        <f t="shared" si="4"/>
        <v>13.5</v>
      </c>
      <c r="I20" s="28"/>
      <c r="J20" s="28">
        <f t="shared" si="1"/>
        <v>11</v>
      </c>
      <c r="K20" s="26">
        <v>2.8</v>
      </c>
      <c r="L20" s="26">
        <f t="shared" si="5"/>
        <v>37.799999999999997</v>
      </c>
      <c r="M20" s="28">
        <f t="shared" si="2"/>
        <v>37.799999999999997</v>
      </c>
      <c r="N20" s="28">
        <f t="shared" si="3"/>
        <v>37.799999999999997</v>
      </c>
      <c r="O20" s="28"/>
      <c r="P20" s="28">
        <f t="shared" si="6"/>
        <v>0</v>
      </c>
      <c r="Q20" s="28"/>
      <c r="R20" s="35">
        <f t="shared" si="7"/>
        <v>0</v>
      </c>
      <c r="S20" s="28"/>
      <c r="T20" s="40"/>
    </row>
    <row r="21" spans="1:20" hidden="1">
      <c r="A21" s="37" t="s">
        <v>50</v>
      </c>
      <c r="B21" s="38">
        <v>1</v>
      </c>
      <c r="C21" s="28">
        <v>3.7</v>
      </c>
      <c r="D21" s="28">
        <v>1.9</v>
      </c>
      <c r="E21" s="39"/>
      <c r="F21" s="28">
        <f t="shared" si="0"/>
        <v>7.03</v>
      </c>
      <c r="G21" s="28">
        <v>2.35</v>
      </c>
      <c r="H21" s="28">
        <f t="shared" si="4"/>
        <v>2.35</v>
      </c>
      <c r="I21" s="28"/>
      <c r="J21" s="28">
        <f t="shared" si="1"/>
        <v>7.03</v>
      </c>
      <c r="K21" s="26">
        <v>2.8</v>
      </c>
      <c r="L21" s="26">
        <f t="shared" si="5"/>
        <v>6.58</v>
      </c>
      <c r="M21" s="28">
        <f t="shared" si="2"/>
        <v>6.58</v>
      </c>
      <c r="N21" s="28">
        <f t="shared" si="3"/>
        <v>1.88</v>
      </c>
      <c r="O21" s="28">
        <v>2</v>
      </c>
      <c r="P21" s="28">
        <f t="shared" si="6"/>
        <v>4.7</v>
      </c>
      <c r="Q21" s="28"/>
      <c r="R21" s="35">
        <f t="shared" si="7"/>
        <v>0</v>
      </c>
      <c r="S21" s="28"/>
      <c r="T21" s="40"/>
    </row>
    <row r="22" spans="1:20" hidden="1">
      <c r="A22" s="37" t="s">
        <v>51</v>
      </c>
      <c r="B22" s="38">
        <v>1</v>
      </c>
      <c r="C22" s="28">
        <v>5.2</v>
      </c>
      <c r="D22" s="28">
        <v>2.5</v>
      </c>
      <c r="E22" s="39"/>
      <c r="F22" s="28">
        <f t="shared" si="0"/>
        <v>13</v>
      </c>
      <c r="G22" s="28">
        <f t="shared" si="8"/>
        <v>15.4</v>
      </c>
      <c r="H22" s="28">
        <f t="shared" si="4"/>
        <v>15.4</v>
      </c>
      <c r="I22" s="28"/>
      <c r="J22" s="28">
        <f t="shared" si="1"/>
        <v>13</v>
      </c>
      <c r="K22" s="26">
        <v>2.8</v>
      </c>
      <c r="L22" s="26">
        <f t="shared" si="5"/>
        <v>43.12</v>
      </c>
      <c r="M22" s="28">
        <f t="shared" si="2"/>
        <v>43.12</v>
      </c>
      <c r="N22" s="28">
        <f t="shared" si="3"/>
        <v>12.319999999999997</v>
      </c>
      <c r="O22" s="28">
        <v>2</v>
      </c>
      <c r="P22" s="28">
        <f t="shared" si="6"/>
        <v>30.8</v>
      </c>
      <c r="Q22" s="28"/>
      <c r="R22" s="35">
        <f t="shared" si="7"/>
        <v>0</v>
      </c>
      <c r="S22" s="28"/>
      <c r="T22" s="40"/>
    </row>
    <row r="23" spans="1:20" hidden="1">
      <c r="A23" s="37" t="s">
        <v>52</v>
      </c>
      <c r="B23" s="38">
        <v>1</v>
      </c>
      <c r="C23" s="28">
        <v>4</v>
      </c>
      <c r="D23" s="28">
        <v>3.75</v>
      </c>
      <c r="E23" s="39"/>
      <c r="F23" s="28">
        <f t="shared" si="0"/>
        <v>15</v>
      </c>
      <c r="G23" s="28">
        <f t="shared" si="8"/>
        <v>15.5</v>
      </c>
      <c r="H23" s="28">
        <f t="shared" si="4"/>
        <v>15.5</v>
      </c>
      <c r="I23" s="28"/>
      <c r="J23" s="28">
        <f t="shared" si="1"/>
        <v>15</v>
      </c>
      <c r="K23" s="26">
        <v>2.8</v>
      </c>
      <c r="L23" s="26">
        <f t="shared" si="5"/>
        <v>43.4</v>
      </c>
      <c r="M23" s="28">
        <f t="shared" si="2"/>
        <v>43.4</v>
      </c>
      <c r="N23" s="28">
        <f t="shared" si="3"/>
        <v>43.4</v>
      </c>
      <c r="O23" s="28"/>
      <c r="P23" s="28">
        <f t="shared" si="6"/>
        <v>0</v>
      </c>
      <c r="Q23" s="28"/>
      <c r="R23" s="35">
        <f t="shared" si="7"/>
        <v>0</v>
      </c>
      <c r="S23" s="28"/>
      <c r="T23" s="40"/>
    </row>
    <row r="24" spans="1:20" hidden="1">
      <c r="A24" s="37" t="s">
        <v>53</v>
      </c>
      <c r="B24" s="38">
        <v>1</v>
      </c>
      <c r="C24" s="28">
        <v>4</v>
      </c>
      <c r="D24" s="28">
        <v>3.75</v>
      </c>
      <c r="E24" s="39"/>
      <c r="F24" s="28">
        <f t="shared" si="0"/>
        <v>15</v>
      </c>
      <c r="G24" s="28">
        <f t="shared" si="8"/>
        <v>15.5</v>
      </c>
      <c r="H24" s="28">
        <f t="shared" si="4"/>
        <v>15.5</v>
      </c>
      <c r="I24" s="28"/>
      <c r="J24" s="28">
        <f t="shared" si="1"/>
        <v>15</v>
      </c>
      <c r="K24" s="26">
        <v>2.8</v>
      </c>
      <c r="L24" s="26">
        <f t="shared" si="5"/>
        <v>43.4</v>
      </c>
      <c r="M24" s="28">
        <f t="shared" si="2"/>
        <v>43.4</v>
      </c>
      <c r="N24" s="28">
        <f t="shared" si="3"/>
        <v>43.4</v>
      </c>
      <c r="O24" s="28"/>
      <c r="P24" s="28">
        <f t="shared" si="6"/>
        <v>0</v>
      </c>
      <c r="Q24" s="28"/>
      <c r="R24" s="35">
        <f t="shared" si="7"/>
        <v>0</v>
      </c>
      <c r="S24" s="28"/>
      <c r="T24" s="40"/>
    </row>
    <row r="25" spans="1:20" hidden="1">
      <c r="A25" s="37" t="s">
        <v>54</v>
      </c>
      <c r="B25" s="38">
        <v>1</v>
      </c>
      <c r="C25" s="28">
        <v>3</v>
      </c>
      <c r="D25" s="28">
        <v>1.5</v>
      </c>
      <c r="E25" s="39"/>
      <c r="F25" s="28">
        <f t="shared" si="0"/>
        <v>4.5</v>
      </c>
      <c r="G25" s="28">
        <f t="shared" si="8"/>
        <v>9</v>
      </c>
      <c r="H25" s="28">
        <f t="shared" si="4"/>
        <v>9</v>
      </c>
      <c r="I25" s="28"/>
      <c r="J25" s="28">
        <f t="shared" si="1"/>
        <v>4.5</v>
      </c>
      <c r="K25" s="26">
        <v>2.8</v>
      </c>
      <c r="L25" s="26">
        <f t="shared" si="5"/>
        <v>25.2</v>
      </c>
      <c r="M25" s="28">
        <f t="shared" si="2"/>
        <v>25.2</v>
      </c>
      <c r="N25" s="28">
        <f t="shared" si="3"/>
        <v>7.1999999999999993</v>
      </c>
      <c r="O25" s="28">
        <v>2</v>
      </c>
      <c r="P25" s="28">
        <f t="shared" si="6"/>
        <v>18</v>
      </c>
      <c r="Q25" s="28"/>
      <c r="R25" s="35">
        <f t="shared" si="7"/>
        <v>0</v>
      </c>
      <c r="S25" s="28"/>
      <c r="T25" s="40"/>
    </row>
    <row r="26" spans="1:20" hidden="1">
      <c r="A26" s="37" t="s">
        <v>55</v>
      </c>
      <c r="B26" s="38">
        <v>1</v>
      </c>
      <c r="C26" s="28">
        <v>3</v>
      </c>
      <c r="D26" s="28">
        <v>1.5</v>
      </c>
      <c r="E26" s="39"/>
      <c r="F26" s="28">
        <f t="shared" si="0"/>
        <v>4.5</v>
      </c>
      <c r="G26" s="28">
        <f t="shared" si="8"/>
        <v>9</v>
      </c>
      <c r="H26" s="28">
        <f t="shared" si="4"/>
        <v>9</v>
      </c>
      <c r="I26" s="28"/>
      <c r="J26" s="28">
        <f t="shared" si="1"/>
        <v>4.5</v>
      </c>
      <c r="K26" s="26">
        <v>2.8</v>
      </c>
      <c r="L26" s="26">
        <f t="shared" si="5"/>
        <v>25.2</v>
      </c>
      <c r="M26" s="28">
        <f t="shared" si="2"/>
        <v>25.2</v>
      </c>
      <c r="N26" s="28">
        <f t="shared" si="3"/>
        <v>7.1999999999999993</v>
      </c>
      <c r="O26" s="28">
        <v>2</v>
      </c>
      <c r="P26" s="28">
        <f t="shared" si="6"/>
        <v>18</v>
      </c>
      <c r="Q26" s="28"/>
      <c r="R26" s="35">
        <f t="shared" si="7"/>
        <v>0</v>
      </c>
      <c r="S26" s="28"/>
      <c r="T26" s="40"/>
    </row>
    <row r="27" spans="1:20" hidden="1">
      <c r="A27" s="37" t="s">
        <v>56</v>
      </c>
      <c r="B27" s="38">
        <v>1</v>
      </c>
      <c r="C27" s="28">
        <v>2.2999999999999998</v>
      </c>
      <c r="D27" s="28">
        <v>4.05</v>
      </c>
      <c r="E27" s="39"/>
      <c r="F27" s="28">
        <f t="shared" si="0"/>
        <v>9.3149999999999995</v>
      </c>
      <c r="G27" s="28">
        <f t="shared" si="8"/>
        <v>12.7</v>
      </c>
      <c r="H27" s="28">
        <f t="shared" si="4"/>
        <v>12.7</v>
      </c>
      <c r="I27" s="28"/>
      <c r="J27" s="28">
        <f t="shared" si="1"/>
        <v>9.3149999999999995</v>
      </c>
      <c r="K27" s="26">
        <v>2.8</v>
      </c>
      <c r="L27" s="26">
        <f t="shared" si="5"/>
        <v>35.559999999999995</v>
      </c>
      <c r="M27" s="28">
        <f t="shared" si="2"/>
        <v>35.559999999999995</v>
      </c>
      <c r="N27" s="28">
        <f t="shared" si="3"/>
        <v>35.559999999999995</v>
      </c>
      <c r="O27" s="28"/>
      <c r="P27" s="28"/>
      <c r="Q27" s="28"/>
      <c r="R27" s="35">
        <f t="shared" si="7"/>
        <v>0</v>
      </c>
      <c r="S27" s="28"/>
      <c r="T27" s="40"/>
    </row>
    <row r="28" spans="1:20" hidden="1">
      <c r="A28" s="37" t="s">
        <v>57</v>
      </c>
      <c r="B28" s="38">
        <v>1</v>
      </c>
      <c r="C28" s="28">
        <v>11.5</v>
      </c>
      <c r="D28" s="28">
        <v>7</v>
      </c>
      <c r="E28" s="39"/>
      <c r="F28" s="28">
        <f t="shared" si="0"/>
        <v>80.5</v>
      </c>
      <c r="G28" s="28">
        <f t="shared" si="8"/>
        <v>37</v>
      </c>
      <c r="H28" s="28">
        <f t="shared" si="4"/>
        <v>37</v>
      </c>
      <c r="I28" s="28"/>
      <c r="J28" s="28">
        <f t="shared" si="1"/>
        <v>80.5</v>
      </c>
      <c r="K28" s="26">
        <v>2.8</v>
      </c>
      <c r="L28" s="26">
        <f t="shared" si="5"/>
        <v>103.6</v>
      </c>
      <c r="M28" s="28">
        <f t="shared" si="2"/>
        <v>103.6</v>
      </c>
      <c r="N28" s="28">
        <f t="shared" si="3"/>
        <v>29.599999999999994</v>
      </c>
      <c r="O28" s="28">
        <v>2</v>
      </c>
      <c r="P28" s="28">
        <f t="shared" si="6"/>
        <v>74</v>
      </c>
      <c r="Q28" s="28"/>
      <c r="R28" s="35">
        <f t="shared" si="7"/>
        <v>0</v>
      </c>
      <c r="S28" s="28"/>
      <c r="T28" s="40"/>
    </row>
    <row r="29" spans="1:20" hidden="1">
      <c r="A29" s="37" t="s">
        <v>58</v>
      </c>
      <c r="B29" s="38">
        <v>1</v>
      </c>
      <c r="C29" s="28">
        <v>1.7</v>
      </c>
      <c r="D29" s="28">
        <v>2.7</v>
      </c>
      <c r="E29" s="39"/>
      <c r="F29" s="28">
        <f t="shared" si="0"/>
        <v>4.59</v>
      </c>
      <c r="G29" s="28">
        <f t="shared" si="8"/>
        <v>8.8000000000000007</v>
      </c>
      <c r="H29" s="28">
        <f t="shared" si="4"/>
        <v>8.8000000000000007</v>
      </c>
      <c r="I29" s="28"/>
      <c r="J29" s="28">
        <f t="shared" si="1"/>
        <v>4.59</v>
      </c>
      <c r="K29" s="26">
        <v>2.8</v>
      </c>
      <c r="L29" s="26">
        <f t="shared" si="5"/>
        <v>24.64</v>
      </c>
      <c r="M29" s="28">
        <f t="shared" si="2"/>
        <v>24.64</v>
      </c>
      <c r="N29" s="28">
        <f t="shared" si="3"/>
        <v>24.64</v>
      </c>
      <c r="O29" s="28"/>
      <c r="P29" s="28">
        <f t="shared" si="6"/>
        <v>0</v>
      </c>
      <c r="Q29" s="28"/>
      <c r="R29" s="35">
        <f t="shared" si="7"/>
        <v>0</v>
      </c>
      <c r="S29" s="28"/>
      <c r="T29" s="40"/>
    </row>
    <row r="30" spans="1:20" hidden="1">
      <c r="A30" s="37" t="s">
        <v>59</v>
      </c>
      <c r="B30" s="38">
        <v>1</v>
      </c>
      <c r="C30" s="28">
        <v>3.3</v>
      </c>
      <c r="D30" s="28">
        <v>1.5</v>
      </c>
      <c r="E30" s="39"/>
      <c r="F30" s="28">
        <f t="shared" si="0"/>
        <v>4.9499999999999993</v>
      </c>
      <c r="G30" s="28">
        <f t="shared" si="8"/>
        <v>9.6</v>
      </c>
      <c r="H30" s="28">
        <f t="shared" si="4"/>
        <v>9.6</v>
      </c>
      <c r="I30" s="28"/>
      <c r="J30" s="28">
        <f t="shared" si="1"/>
        <v>4.9499999999999993</v>
      </c>
      <c r="K30" s="26">
        <v>2.8</v>
      </c>
      <c r="L30" s="26">
        <f t="shared" si="5"/>
        <v>26.88</v>
      </c>
      <c r="M30" s="28">
        <f t="shared" si="2"/>
        <v>26.88</v>
      </c>
      <c r="N30" s="28">
        <f t="shared" si="3"/>
        <v>26.88</v>
      </c>
      <c r="O30" s="28"/>
      <c r="P30" s="28">
        <f t="shared" si="6"/>
        <v>0</v>
      </c>
      <c r="Q30" s="28"/>
      <c r="R30" s="35">
        <f t="shared" si="7"/>
        <v>0</v>
      </c>
      <c r="S30" s="28"/>
      <c r="T30" s="40"/>
    </row>
    <row r="31" spans="1:20" hidden="1">
      <c r="A31" s="37" t="s">
        <v>60</v>
      </c>
      <c r="B31" s="38">
        <v>1</v>
      </c>
      <c r="C31" s="28">
        <v>1.75</v>
      </c>
      <c r="D31" s="28">
        <v>1.5</v>
      </c>
      <c r="E31" s="39"/>
      <c r="F31" s="28">
        <f t="shared" si="0"/>
        <v>2.625</v>
      </c>
      <c r="G31" s="28">
        <f t="shared" si="8"/>
        <v>6.5</v>
      </c>
      <c r="H31" s="28">
        <f t="shared" si="4"/>
        <v>6.5</v>
      </c>
      <c r="I31" s="28"/>
      <c r="J31" s="28">
        <f t="shared" si="1"/>
        <v>2.625</v>
      </c>
      <c r="K31" s="26">
        <v>2.8</v>
      </c>
      <c r="L31" s="26">
        <f t="shared" si="5"/>
        <v>18.2</v>
      </c>
      <c r="M31" s="28">
        <f t="shared" si="2"/>
        <v>18.2</v>
      </c>
      <c r="N31" s="28">
        <f t="shared" si="3"/>
        <v>5.1999999999999993</v>
      </c>
      <c r="O31" s="28">
        <v>2</v>
      </c>
      <c r="P31" s="28">
        <f t="shared" si="6"/>
        <v>13</v>
      </c>
      <c r="Q31" s="28"/>
      <c r="R31" s="35">
        <f t="shared" si="7"/>
        <v>0</v>
      </c>
      <c r="S31" s="28"/>
      <c r="T31" s="40"/>
    </row>
    <row r="32" spans="1:20" hidden="1">
      <c r="A32" s="41" t="s">
        <v>61</v>
      </c>
      <c r="B32" s="42">
        <v>1</v>
      </c>
      <c r="C32" s="43">
        <v>1.5</v>
      </c>
      <c r="D32" s="43">
        <v>1.9</v>
      </c>
      <c r="E32" s="44"/>
      <c r="F32" s="43">
        <f t="shared" si="0"/>
        <v>2.8499999999999996</v>
      </c>
      <c r="G32" s="43">
        <f t="shared" si="8"/>
        <v>6.8</v>
      </c>
      <c r="H32" s="43">
        <f t="shared" si="4"/>
        <v>6.8</v>
      </c>
      <c r="I32" s="43"/>
      <c r="J32" s="43">
        <f t="shared" si="1"/>
        <v>2.8499999999999996</v>
      </c>
      <c r="K32" s="26">
        <v>2.8</v>
      </c>
      <c r="L32" s="26">
        <f t="shared" si="5"/>
        <v>19.04</v>
      </c>
      <c r="M32" s="43">
        <f t="shared" si="2"/>
        <v>19.04</v>
      </c>
      <c r="N32" s="43">
        <f>M32-P32</f>
        <v>5.4399999999999995</v>
      </c>
      <c r="O32" s="28">
        <v>2</v>
      </c>
      <c r="P32" s="28">
        <f>B32*O32*G32</f>
        <v>13.6</v>
      </c>
      <c r="Q32" s="43"/>
      <c r="R32" s="45">
        <f t="shared" si="7"/>
        <v>0</v>
      </c>
      <c r="S32" s="43"/>
      <c r="T32" s="46"/>
    </row>
    <row r="33" spans="1:36" hidden="1">
      <c r="A33" s="37" t="s">
        <v>62</v>
      </c>
      <c r="B33" s="38">
        <v>1</v>
      </c>
      <c r="C33" s="28">
        <v>17.54</v>
      </c>
      <c r="D33" s="28">
        <v>2</v>
      </c>
      <c r="E33" s="39"/>
      <c r="F33" s="43">
        <f t="shared" si="0"/>
        <v>35.08</v>
      </c>
      <c r="G33" s="43">
        <f>2*(C33+D33)</f>
        <v>39.08</v>
      </c>
      <c r="H33" s="43">
        <f>(G33-T33)*B33</f>
        <v>39.08</v>
      </c>
      <c r="I33" s="43"/>
      <c r="J33" s="43">
        <f>F33</f>
        <v>35.08</v>
      </c>
      <c r="K33" s="26">
        <v>2.8</v>
      </c>
      <c r="L33" s="26">
        <f>(K33*G33)*B33-T33</f>
        <v>109.42399999999999</v>
      </c>
      <c r="M33" s="43">
        <f>L33</f>
        <v>109.42399999999999</v>
      </c>
      <c r="N33" s="43">
        <f>M33-P33</f>
        <v>109.42399999999999</v>
      </c>
      <c r="O33" s="43"/>
      <c r="P33" s="43">
        <f>B33*O33*G33</f>
        <v>0</v>
      </c>
      <c r="Q33" s="43"/>
      <c r="R33" s="45">
        <f>IF(Q33&gt;0,Q33*G33,M33-N33-P33)</f>
        <v>0</v>
      </c>
      <c r="S33" s="43"/>
      <c r="T33" s="46"/>
    </row>
    <row r="34" spans="1:36" hidden="1">
      <c r="A34" s="47"/>
      <c r="B34" s="48"/>
      <c r="C34" s="49"/>
      <c r="D34" s="49"/>
      <c r="E34" s="50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51"/>
      <c r="S34" s="49"/>
      <c r="T34" s="52"/>
    </row>
    <row r="35" spans="1:36" ht="13.5" hidden="1" thickBot="1">
      <c r="A35" s="53"/>
      <c r="B35" s="54"/>
      <c r="C35" s="55"/>
      <c r="D35" s="55"/>
      <c r="E35" s="56"/>
      <c r="F35" s="55">
        <f>SUM(F16:F29)</f>
        <v>253.304</v>
      </c>
      <c r="G35" s="55">
        <f>SUM(G15:G33)</f>
        <v>290.77000000000004</v>
      </c>
      <c r="H35" s="55">
        <f>SUM(H16:H29)</f>
        <v>213.57</v>
      </c>
      <c r="I35" s="55">
        <f>SUM(I16:I29)</f>
        <v>0</v>
      </c>
      <c r="J35" s="55">
        <f>SUM(J16:J29)</f>
        <v>253.304</v>
      </c>
      <c r="K35" s="55"/>
      <c r="L35" s="55">
        <f>SUM(L15:L33)</f>
        <v>817.19999999999993</v>
      </c>
      <c r="M35" s="55">
        <f>SUM(M15:M33)</f>
        <v>817.19999999999993</v>
      </c>
      <c r="N35" s="55">
        <f>SUM(N15:N33)</f>
        <v>563.89999999999986</v>
      </c>
      <c r="O35" s="55"/>
      <c r="P35" s="55">
        <f>SUM(P16:P33)</f>
        <v>253.29999999999998</v>
      </c>
      <c r="Q35" s="55">
        <f>SUM(Q16:Q29)</f>
        <v>0</v>
      </c>
      <c r="R35" s="55">
        <f>SUM(R16:R33)</f>
        <v>0</v>
      </c>
      <c r="S35" s="55">
        <f>SUM(S16:S29)</f>
        <v>0</v>
      </c>
      <c r="T35" s="57">
        <f>SUM(T16:T32)</f>
        <v>0</v>
      </c>
    </row>
    <row r="36" spans="1:36">
      <c r="A36" s="58"/>
      <c r="B36" s="59"/>
      <c r="C36" s="60"/>
      <c r="D36" s="60"/>
      <c r="E36" s="61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</row>
    <row r="37" spans="1:36">
      <c r="L37" s="62"/>
      <c r="M37" s="62"/>
      <c r="N37" s="62"/>
      <c r="O37" s="62"/>
      <c r="P37" s="62"/>
      <c r="Q37" s="62"/>
      <c r="R37" s="63"/>
      <c r="S37" s="62"/>
      <c r="T37" s="62"/>
      <c r="AC37" s="66"/>
      <c r="AD37" s="67"/>
      <c r="AE37" s="62"/>
      <c r="AF37" s="62"/>
      <c r="AG37" s="68"/>
      <c r="AH37" s="62"/>
      <c r="AI37" s="62"/>
      <c r="AJ37" s="62"/>
    </row>
    <row r="38" spans="1:36">
      <c r="L38" s="62"/>
      <c r="M38" s="62"/>
      <c r="N38" s="62"/>
      <c r="O38" s="62"/>
      <c r="P38" s="62"/>
      <c r="Q38" s="62"/>
      <c r="R38" s="63"/>
      <c r="S38" s="62"/>
      <c r="T38" s="62"/>
    </row>
    <row r="39" spans="1:36" ht="13.5" thickBot="1">
      <c r="L39" s="62"/>
      <c r="M39" s="62"/>
      <c r="N39" s="62"/>
      <c r="O39" s="62"/>
      <c r="P39" s="62"/>
      <c r="Q39" s="62"/>
      <c r="R39" s="63"/>
      <c r="S39" s="62"/>
      <c r="T39" s="62"/>
    </row>
    <row r="40" spans="1:36" ht="13.5" thickBot="1">
      <c r="A40" s="141" t="s">
        <v>77</v>
      </c>
      <c r="B40" s="72"/>
      <c r="C40" s="72"/>
      <c r="D40" s="73"/>
      <c r="E40" s="74"/>
      <c r="F40" s="73"/>
      <c r="G40" s="75"/>
      <c r="H40" s="76"/>
      <c r="I40" s="60"/>
      <c r="R40" s="63"/>
      <c r="S40" s="62"/>
      <c r="T40" s="62"/>
    </row>
    <row r="41" spans="1:36">
      <c r="A41" s="81"/>
      <c r="B41" s="14"/>
      <c r="C41" s="15" t="s">
        <v>66</v>
      </c>
      <c r="D41" s="14" t="s">
        <v>63</v>
      </c>
      <c r="E41" s="14"/>
      <c r="F41" s="14"/>
      <c r="G41" s="14"/>
      <c r="H41" s="16"/>
      <c r="I41" s="6"/>
      <c r="R41" s="63"/>
      <c r="S41" s="62"/>
      <c r="T41" s="62"/>
    </row>
    <row r="42" spans="1:36">
      <c r="A42" s="90" t="s">
        <v>82</v>
      </c>
      <c r="B42" s="91" t="s">
        <v>81</v>
      </c>
      <c r="C42" s="92">
        <v>11.7</v>
      </c>
      <c r="D42" s="28">
        <v>1.1000000000000001</v>
      </c>
      <c r="E42" s="93"/>
      <c r="F42" s="28">
        <f>C42*D42</f>
        <v>12.870000000000001</v>
      </c>
      <c r="G42" s="93" t="s">
        <v>22</v>
      </c>
      <c r="H42" s="94"/>
      <c r="I42" s="91"/>
      <c r="R42" s="63"/>
      <c r="S42" s="62"/>
      <c r="T42" s="62"/>
    </row>
    <row r="43" spans="1:36">
      <c r="A43" s="90"/>
      <c r="B43" s="91"/>
      <c r="C43" s="92">
        <v>10.199999999999999</v>
      </c>
      <c r="D43" s="28">
        <v>0.73</v>
      </c>
      <c r="E43" s="39" t="s">
        <v>152</v>
      </c>
      <c r="F43" s="28">
        <f>C43*D43/2</f>
        <v>3.7229999999999999</v>
      </c>
      <c r="G43" s="93"/>
      <c r="H43" s="94"/>
      <c r="I43" s="91"/>
      <c r="R43" s="63"/>
      <c r="S43" s="62"/>
      <c r="T43" s="62"/>
    </row>
    <row r="44" spans="1:36">
      <c r="A44" s="90"/>
      <c r="B44" s="91"/>
      <c r="C44" s="92">
        <v>29.44</v>
      </c>
      <c r="D44" s="28">
        <v>0.4</v>
      </c>
      <c r="E44" s="93"/>
      <c r="F44" s="28">
        <f>C44*D44</f>
        <v>11.776000000000002</v>
      </c>
      <c r="G44" s="93"/>
      <c r="H44" s="94"/>
      <c r="I44" s="91"/>
      <c r="R44" s="63"/>
      <c r="S44" s="62"/>
      <c r="T44" s="62"/>
    </row>
    <row r="45" spans="1:36">
      <c r="A45" s="90"/>
      <c r="B45" s="91" t="s">
        <v>89</v>
      </c>
      <c r="C45" s="92">
        <v>4</v>
      </c>
      <c r="D45" s="28">
        <v>0.5</v>
      </c>
      <c r="E45" s="93"/>
      <c r="F45" s="28"/>
      <c r="G45" s="93"/>
      <c r="H45" s="94"/>
      <c r="I45" s="91"/>
      <c r="R45" s="63"/>
      <c r="S45" s="62"/>
      <c r="T45" s="62"/>
    </row>
    <row r="46" spans="1:36">
      <c r="A46" s="90"/>
      <c r="B46" s="91"/>
      <c r="C46" s="92"/>
      <c r="D46" s="28"/>
      <c r="E46" s="93"/>
      <c r="F46" s="28"/>
      <c r="G46" s="93"/>
      <c r="H46" s="101"/>
      <c r="I46" s="6"/>
      <c r="R46" s="63"/>
      <c r="S46" s="62"/>
      <c r="T46" s="62"/>
    </row>
    <row r="47" spans="1:36">
      <c r="A47" s="90"/>
      <c r="B47" s="91"/>
      <c r="C47" s="103"/>
      <c r="D47" s="43"/>
      <c r="E47" s="104"/>
      <c r="F47" s="43"/>
      <c r="G47" s="104"/>
      <c r="H47" s="101"/>
      <c r="I47" s="6"/>
      <c r="R47" s="6"/>
      <c r="S47" s="6"/>
      <c r="T47" s="6"/>
    </row>
    <row r="48" spans="1:36">
      <c r="A48" s="90"/>
      <c r="B48" s="91"/>
      <c r="C48" s="106"/>
      <c r="D48" s="107"/>
      <c r="E48" s="108"/>
      <c r="F48" s="109"/>
      <c r="G48" s="110"/>
      <c r="H48" s="101"/>
      <c r="I48" s="6"/>
      <c r="R48" s="6"/>
      <c r="S48" s="6"/>
      <c r="T48" s="6"/>
    </row>
    <row r="49" spans="1:20">
      <c r="A49" s="90"/>
      <c r="B49" s="91"/>
      <c r="C49" s="62" t="s">
        <v>76</v>
      </c>
      <c r="D49" s="62"/>
      <c r="E49" s="6"/>
      <c r="F49" s="111">
        <f>SUM(F42:F48)</f>
        <v>28.369</v>
      </c>
      <c r="G49" s="6" t="s">
        <v>68</v>
      </c>
      <c r="H49" s="101"/>
      <c r="I49" s="6"/>
      <c r="R49" s="6"/>
      <c r="S49" s="6"/>
      <c r="T49" s="6"/>
    </row>
    <row r="50" spans="1:20" ht="13.5" thickBot="1">
      <c r="A50" s="96"/>
      <c r="B50" s="131"/>
      <c r="C50" s="115"/>
      <c r="D50" s="132"/>
      <c r="E50" s="99"/>
      <c r="F50" s="64"/>
      <c r="G50" s="98"/>
      <c r="H50" s="133"/>
      <c r="I50" s="91"/>
      <c r="R50" s="62"/>
      <c r="S50" s="62"/>
      <c r="T50" s="62"/>
    </row>
    <row r="51" spans="1:20" ht="14.25" customHeight="1" thickBot="1">
      <c r="A51" s="140" t="s">
        <v>87</v>
      </c>
      <c r="B51" s="74"/>
      <c r="C51" s="136"/>
      <c r="D51" s="136"/>
      <c r="E51" s="74"/>
      <c r="F51" s="136"/>
      <c r="G51" s="74"/>
      <c r="H51" s="80"/>
      <c r="I51" s="6"/>
      <c r="R51" s="69"/>
      <c r="S51" s="3"/>
      <c r="T51" s="69"/>
    </row>
    <row r="52" spans="1:20">
      <c r="A52" s="84"/>
      <c r="B52" s="6"/>
      <c r="C52" s="62"/>
      <c r="D52" s="6"/>
      <c r="E52" s="6"/>
      <c r="F52" s="6"/>
      <c r="G52" s="6"/>
      <c r="H52" s="83"/>
      <c r="I52" s="6"/>
      <c r="R52" s="69"/>
      <c r="S52" s="3"/>
      <c r="T52" s="69"/>
    </row>
    <row r="53" spans="1:20">
      <c r="A53" s="84" t="s">
        <v>88</v>
      </c>
      <c r="B53" s="88"/>
      <c r="C53" s="85"/>
      <c r="D53" s="71"/>
      <c r="E53" s="86"/>
      <c r="F53" s="71">
        <v>110.87</v>
      </c>
      <c r="G53" s="86" t="s">
        <v>22</v>
      </c>
      <c r="H53" s="83"/>
      <c r="I53" s="6"/>
      <c r="R53" s="6"/>
      <c r="S53" s="3"/>
      <c r="T53" s="62"/>
    </row>
    <row r="54" spans="1:20">
      <c r="A54" s="84" t="s">
        <v>64</v>
      </c>
      <c r="B54" s="95"/>
      <c r="C54" s="92"/>
      <c r="D54" s="28"/>
      <c r="E54" s="93"/>
      <c r="F54" s="28">
        <v>33.799999999999997</v>
      </c>
      <c r="G54" s="93" t="s">
        <v>22</v>
      </c>
      <c r="H54" s="113"/>
      <c r="I54" s="6"/>
      <c r="R54" s="6"/>
      <c r="S54" s="3"/>
      <c r="T54" s="62"/>
    </row>
    <row r="55" spans="1:20">
      <c r="A55" s="84"/>
      <c r="B55" s="95"/>
      <c r="C55" s="92"/>
      <c r="D55" s="28"/>
      <c r="E55" s="93"/>
      <c r="F55" s="28"/>
      <c r="G55" s="93"/>
      <c r="H55" s="113"/>
      <c r="I55" s="6"/>
      <c r="R55" s="6"/>
      <c r="S55" s="3"/>
      <c r="T55" s="62"/>
    </row>
    <row r="56" spans="1:20" ht="13.5" thickBot="1">
      <c r="A56" s="84"/>
      <c r="B56" s="6"/>
      <c r="C56" s="134" t="s">
        <v>76</v>
      </c>
      <c r="D56" s="134"/>
      <c r="E56" s="134"/>
      <c r="F56" s="135">
        <f ca="1">SUM(F53:F58)</f>
        <v>723.34500000000003</v>
      </c>
      <c r="G56" s="134" t="s">
        <v>22</v>
      </c>
      <c r="H56" s="83"/>
      <c r="I56" s="6"/>
      <c r="R56" s="6"/>
      <c r="S56" s="3"/>
      <c r="T56" s="62"/>
    </row>
    <row r="57" spans="1:20" ht="13.5" thickBot="1">
      <c r="A57" s="140" t="s">
        <v>94</v>
      </c>
      <c r="B57" s="74"/>
      <c r="C57" s="136"/>
      <c r="D57" s="136"/>
      <c r="E57" s="74"/>
      <c r="F57" s="136"/>
      <c r="G57" s="74"/>
      <c r="H57" s="80"/>
      <c r="I57" s="6"/>
      <c r="R57" s="6"/>
      <c r="S57" s="3"/>
      <c r="T57" s="62"/>
    </row>
    <row r="58" spans="1:20">
      <c r="A58" s="84"/>
      <c r="B58" s="6"/>
      <c r="C58" s="62" t="s">
        <v>97</v>
      </c>
      <c r="D58" s="6" t="s">
        <v>98</v>
      </c>
      <c r="E58" s="6" t="s">
        <v>99</v>
      </c>
      <c r="F58" s="6"/>
      <c r="G58" s="6"/>
      <c r="H58" s="83"/>
      <c r="I58" s="6"/>
      <c r="R58" s="6"/>
      <c r="S58" s="3"/>
      <c r="T58" s="62"/>
    </row>
    <row r="59" spans="1:20">
      <c r="A59" s="84" t="s">
        <v>95</v>
      </c>
      <c r="B59" s="88"/>
      <c r="C59" s="85">
        <v>40</v>
      </c>
      <c r="D59" s="71">
        <v>3</v>
      </c>
      <c r="E59" s="86">
        <v>7.0000000000000007E-2</v>
      </c>
      <c r="F59" s="71">
        <f>C59*D59*E59</f>
        <v>8.4</v>
      </c>
      <c r="G59" s="86" t="s">
        <v>22</v>
      </c>
      <c r="H59" s="83"/>
      <c r="I59" s="6"/>
      <c r="R59" s="6"/>
      <c r="S59" s="3"/>
      <c r="T59" s="62"/>
    </row>
    <row r="60" spans="1:20" ht="13.5" thickBot="1">
      <c r="A60" s="96" t="s">
        <v>96</v>
      </c>
      <c r="B60" s="97"/>
      <c r="C60" s="142"/>
      <c r="D60" s="143"/>
      <c r="E60" s="144"/>
      <c r="F60" s="143"/>
      <c r="G60" s="144"/>
      <c r="H60" s="145"/>
      <c r="I60" s="6"/>
      <c r="R60" s="6"/>
      <c r="S60" s="3"/>
      <c r="T60" s="62"/>
    </row>
    <row r="61" spans="1:20">
      <c r="I61" s="3"/>
      <c r="R61" s="6"/>
      <c r="S61" s="3"/>
      <c r="T61" s="62"/>
    </row>
    <row r="62" spans="1:20">
      <c r="I62" s="3"/>
      <c r="R62" s="6"/>
      <c r="S62" s="3"/>
      <c r="T62" s="62"/>
    </row>
    <row r="63" spans="1:20" hidden="1">
      <c r="I63" s="3"/>
      <c r="J63" s="84"/>
      <c r="K63" s="89">
        <v>1.4</v>
      </c>
      <c r="L63" s="89" t="s">
        <v>65</v>
      </c>
      <c r="M63" s="116"/>
      <c r="N63" s="95">
        <v>0.3</v>
      </c>
      <c r="O63" s="89"/>
      <c r="P63" s="95">
        <f>K63*N63</f>
        <v>0.42</v>
      </c>
      <c r="Q63" s="117" t="s">
        <v>22</v>
      </c>
      <c r="R63" s="6"/>
      <c r="S63" s="3"/>
      <c r="T63" s="62"/>
    </row>
    <row r="64" spans="1:20" ht="13.5" hidden="1" thickBot="1">
      <c r="I64" s="3"/>
      <c r="J64" s="96"/>
      <c r="K64" s="98"/>
      <c r="L64" s="98"/>
      <c r="M64" s="119"/>
      <c r="N64" s="98"/>
      <c r="O64" s="98"/>
      <c r="P64" s="98">
        <f>SUM(P55:P63)</f>
        <v>0.42</v>
      </c>
      <c r="Q64" s="120" t="s">
        <v>68</v>
      </c>
      <c r="R64" s="6"/>
      <c r="S64" s="3"/>
      <c r="T64" s="62"/>
    </row>
    <row r="65" spans="1:20" ht="22.5" hidden="1">
      <c r="I65" s="3"/>
      <c r="J65" s="114" t="s">
        <v>69</v>
      </c>
      <c r="K65" s="105">
        <v>6</v>
      </c>
      <c r="L65" s="105" t="s">
        <v>70</v>
      </c>
      <c r="M65" s="14"/>
      <c r="N65" s="14"/>
      <c r="O65" s="14"/>
      <c r="P65" s="14"/>
      <c r="Q65" s="16"/>
      <c r="R65" s="6"/>
      <c r="S65" s="3"/>
      <c r="T65" s="62"/>
    </row>
    <row r="66" spans="1:20" ht="13.5" hidden="1" thickBot="1">
      <c r="I66" s="3"/>
      <c r="J66" s="118"/>
      <c r="K66" s="65"/>
      <c r="L66" s="65"/>
      <c r="M66" s="65"/>
      <c r="N66" s="65"/>
      <c r="O66" s="65"/>
      <c r="P66" s="65"/>
      <c r="Q66" s="121"/>
      <c r="R66" s="6"/>
      <c r="S66" s="3"/>
      <c r="T66" s="62"/>
    </row>
    <row r="67" spans="1:20" hidden="1">
      <c r="R67" s="6"/>
      <c r="S67" s="3"/>
      <c r="T67" s="62"/>
    </row>
    <row r="68" spans="1:20" ht="13.5" thickBot="1">
      <c r="R68" s="89"/>
      <c r="S68" s="4"/>
      <c r="T68" s="60"/>
    </row>
    <row r="69" spans="1:20" ht="13.5" thickBot="1">
      <c r="A69" s="140" t="s">
        <v>78</v>
      </c>
      <c r="B69" s="77"/>
      <c r="C69" s="77"/>
      <c r="D69" s="78"/>
      <c r="E69" s="79"/>
      <c r="F69" s="79"/>
      <c r="G69" s="73"/>
      <c r="H69" s="80"/>
      <c r="I69" s="3"/>
      <c r="J69" s="3"/>
      <c r="K69" s="3"/>
      <c r="L69" s="60"/>
      <c r="M69" s="60"/>
      <c r="N69" s="122"/>
      <c r="O69" s="62"/>
      <c r="P69" s="123"/>
      <c r="Q69" s="3"/>
      <c r="R69" s="6"/>
      <c r="S69" s="3"/>
      <c r="T69" s="123"/>
    </row>
    <row r="70" spans="1:20">
      <c r="A70" s="102"/>
      <c r="B70" s="14"/>
      <c r="C70" s="15" t="s">
        <v>80</v>
      </c>
      <c r="D70" s="14" t="s">
        <v>67</v>
      </c>
      <c r="E70" s="14"/>
      <c r="F70" s="14"/>
      <c r="G70" s="14"/>
      <c r="H70" s="16"/>
      <c r="I70" s="3"/>
      <c r="J70" s="3"/>
      <c r="K70" s="3"/>
      <c r="L70" s="60"/>
      <c r="M70" s="60"/>
      <c r="N70" s="122"/>
      <c r="O70" s="62"/>
      <c r="P70" s="123"/>
      <c r="Q70" s="3"/>
      <c r="R70" s="6"/>
      <c r="S70" s="3"/>
      <c r="T70" s="123"/>
    </row>
    <row r="71" spans="1:20">
      <c r="A71" s="87"/>
      <c r="B71" s="88" t="s">
        <v>75</v>
      </c>
      <c r="C71" s="85">
        <v>7.5</v>
      </c>
      <c r="D71" s="71">
        <v>4.2</v>
      </c>
      <c r="E71" s="86"/>
      <c r="F71" s="71">
        <f>C71*D71</f>
        <v>31.5</v>
      </c>
      <c r="G71" s="86" t="s">
        <v>22</v>
      </c>
      <c r="H71" s="83"/>
      <c r="I71" s="3"/>
      <c r="J71" s="3"/>
      <c r="K71" s="3"/>
      <c r="L71" s="60"/>
      <c r="M71" s="60"/>
      <c r="N71" s="122"/>
      <c r="O71" s="62"/>
      <c r="P71" s="123"/>
      <c r="Q71" s="6"/>
      <c r="R71" s="6"/>
      <c r="S71" s="6"/>
      <c r="T71" s="123"/>
    </row>
    <row r="72" spans="1:20">
      <c r="A72" s="84"/>
      <c r="B72" s="95" t="s">
        <v>79</v>
      </c>
      <c r="C72" s="92">
        <v>2.7</v>
      </c>
      <c r="D72" s="28">
        <v>1.6</v>
      </c>
      <c r="E72" s="93" t="s">
        <v>74</v>
      </c>
      <c r="F72" s="28">
        <f>C72*D72*2</f>
        <v>8.64</v>
      </c>
      <c r="G72" s="93" t="s">
        <v>22</v>
      </c>
      <c r="H72" s="83"/>
      <c r="I72" s="3"/>
      <c r="J72" s="3"/>
      <c r="K72" s="3"/>
      <c r="L72" s="6"/>
      <c r="M72" s="6"/>
      <c r="N72" s="62"/>
      <c r="O72" s="62"/>
      <c r="P72" s="6"/>
      <c r="Q72" s="6"/>
      <c r="R72" s="6"/>
      <c r="S72" s="6"/>
      <c r="T72" s="6"/>
    </row>
    <row r="73" spans="1:20">
      <c r="A73" s="84"/>
      <c r="B73" s="95" t="s">
        <v>73</v>
      </c>
      <c r="C73" s="92">
        <v>9.25</v>
      </c>
      <c r="D73" s="28">
        <v>3.65</v>
      </c>
      <c r="E73" s="93" t="s">
        <v>74</v>
      </c>
      <c r="F73" s="28">
        <f>C73*D73*2</f>
        <v>67.524999999999991</v>
      </c>
      <c r="G73" s="93" t="s">
        <v>22</v>
      </c>
      <c r="H73" s="83"/>
      <c r="I73" s="3"/>
      <c r="J73" s="3"/>
      <c r="K73" s="3"/>
      <c r="L73" s="62"/>
      <c r="M73" s="6"/>
      <c r="N73" s="62"/>
      <c r="O73" s="62"/>
      <c r="P73" s="6"/>
      <c r="Q73" s="6"/>
      <c r="R73" s="6"/>
      <c r="S73" s="6"/>
      <c r="T73" s="6"/>
    </row>
    <row r="74" spans="1:20">
      <c r="A74" s="82"/>
      <c r="B74" s="6" t="s">
        <v>89</v>
      </c>
      <c r="C74" s="92">
        <v>4</v>
      </c>
      <c r="D74" s="28">
        <v>0.8</v>
      </c>
      <c r="E74" s="93"/>
      <c r="F74" s="28">
        <f>C74*D74</f>
        <v>3.2</v>
      </c>
      <c r="G74" s="93"/>
      <c r="H74" s="83"/>
      <c r="I74" s="3"/>
      <c r="J74" s="3"/>
      <c r="K74" s="3"/>
      <c r="L74" s="62"/>
      <c r="M74" s="6"/>
      <c r="N74" s="62"/>
      <c r="O74" s="62"/>
      <c r="P74" s="6"/>
      <c r="Q74" s="6"/>
      <c r="R74" s="6"/>
      <c r="S74" s="6"/>
      <c r="T74" s="6"/>
    </row>
    <row r="75" spans="1:20">
      <c r="A75" s="84"/>
      <c r="B75" s="95"/>
      <c r="C75" s="89" t="s">
        <v>76</v>
      </c>
      <c r="D75" s="6"/>
      <c r="E75" s="130"/>
      <c r="F75" s="137">
        <f>SUM(F71:F74)</f>
        <v>110.86499999999999</v>
      </c>
      <c r="G75" s="89" t="s">
        <v>22</v>
      </c>
      <c r="H75" s="83"/>
      <c r="I75" s="3"/>
      <c r="J75" s="3"/>
      <c r="K75" s="3"/>
      <c r="L75" s="62"/>
      <c r="M75" s="6"/>
      <c r="N75" s="62"/>
      <c r="O75" s="62"/>
      <c r="P75" s="6"/>
      <c r="Q75" s="6"/>
      <c r="R75" s="6"/>
      <c r="S75" s="6"/>
      <c r="T75" s="6"/>
    </row>
    <row r="76" spans="1:20" ht="13.5" thickBot="1">
      <c r="A76" s="84"/>
      <c r="B76" s="89"/>
      <c r="C76" s="89"/>
      <c r="D76" s="6"/>
      <c r="E76" s="6"/>
      <c r="F76" s="6"/>
      <c r="G76" s="6"/>
      <c r="H76" s="83"/>
      <c r="I76" s="3"/>
      <c r="J76" s="3"/>
      <c r="K76" s="3"/>
      <c r="L76" s="62"/>
      <c r="M76" s="123"/>
      <c r="N76" s="62"/>
      <c r="O76" s="62"/>
      <c r="P76" s="6"/>
      <c r="Q76" s="6"/>
      <c r="R76" s="6"/>
      <c r="S76" s="6"/>
      <c r="T76" s="6"/>
    </row>
    <row r="77" spans="1:20" ht="13.5" thickBot="1">
      <c r="A77" s="140" t="s">
        <v>83</v>
      </c>
      <c r="B77" s="77"/>
      <c r="C77" s="77"/>
      <c r="D77" s="77"/>
      <c r="E77" s="77"/>
      <c r="F77" s="77"/>
      <c r="G77" s="74"/>
      <c r="H77" s="80"/>
      <c r="I77" s="3"/>
      <c r="J77" s="3"/>
      <c r="K77" s="3"/>
      <c r="L77" s="62"/>
      <c r="M77" s="123"/>
      <c r="N77" s="62"/>
      <c r="O77" s="62"/>
      <c r="P77" s="6"/>
      <c r="Q77" s="6"/>
      <c r="R77" s="6"/>
      <c r="S77" s="6"/>
      <c r="T77" s="6"/>
    </row>
    <row r="78" spans="1:20">
      <c r="A78" s="81"/>
      <c r="B78" s="112" t="s">
        <v>85</v>
      </c>
      <c r="C78" s="105" t="s">
        <v>86</v>
      </c>
      <c r="D78" s="14"/>
      <c r="E78" s="14"/>
      <c r="F78" s="14"/>
      <c r="G78" s="14"/>
      <c r="H78" s="16"/>
      <c r="I78" s="3"/>
      <c r="J78" s="3"/>
      <c r="K78" s="3"/>
      <c r="L78" s="62"/>
      <c r="M78" s="123"/>
      <c r="N78" s="62"/>
      <c r="O78" s="62"/>
      <c r="P78" s="6"/>
      <c r="Q78" s="6"/>
      <c r="R78" s="6"/>
      <c r="S78" s="6"/>
      <c r="T78" s="6"/>
    </row>
    <row r="79" spans="1:20">
      <c r="A79" s="84" t="s">
        <v>84</v>
      </c>
      <c r="B79" s="89">
        <v>28.98</v>
      </c>
      <c r="C79" s="89">
        <v>0.5</v>
      </c>
      <c r="D79" s="6" t="s">
        <v>74</v>
      </c>
      <c r="E79" s="6">
        <f>B79*C79*2</f>
        <v>28.98</v>
      </c>
      <c r="F79" s="6" t="s">
        <v>21</v>
      </c>
      <c r="G79" s="89"/>
      <c r="H79" s="83"/>
      <c r="I79" s="3"/>
      <c r="J79" s="3"/>
      <c r="K79" s="3"/>
      <c r="L79" s="62"/>
      <c r="M79" s="123"/>
      <c r="N79" s="62"/>
      <c r="O79" s="62"/>
      <c r="P79" s="6"/>
      <c r="Q79" s="6"/>
      <c r="R79" s="6"/>
      <c r="S79" s="6"/>
      <c r="T79" s="6"/>
    </row>
    <row r="80" spans="1:20" ht="13.5" thickBot="1">
      <c r="A80" s="84" t="s">
        <v>89</v>
      </c>
      <c r="B80" s="6">
        <f>4*0.8</f>
        <v>3.2</v>
      </c>
      <c r="C80" s="6">
        <v>0.5</v>
      </c>
      <c r="D80" s="6"/>
      <c r="E80" s="70">
        <f>B80*C80</f>
        <v>1.6</v>
      </c>
      <c r="F80" s="6" t="s">
        <v>21</v>
      </c>
      <c r="G80" s="6"/>
      <c r="H80" s="83"/>
      <c r="I80" s="3"/>
      <c r="J80" s="3"/>
      <c r="K80" s="3"/>
      <c r="L80" s="62"/>
      <c r="M80" s="6"/>
      <c r="N80" s="62"/>
      <c r="O80" s="62"/>
      <c r="P80" s="6"/>
      <c r="Q80" s="6"/>
      <c r="R80" s="6"/>
      <c r="S80" s="6"/>
      <c r="T80" s="6"/>
    </row>
    <row r="81" spans="1:20" ht="14.25" thickBot="1">
      <c r="A81" s="140" t="s">
        <v>90</v>
      </c>
      <c r="B81" s="139"/>
      <c r="C81" s="77"/>
      <c r="D81" s="77"/>
      <c r="E81" s="77"/>
      <c r="F81" s="77"/>
      <c r="G81" s="74"/>
      <c r="H81" s="80"/>
      <c r="I81" s="3"/>
      <c r="J81" s="3"/>
      <c r="K81" s="3"/>
      <c r="L81" s="62"/>
      <c r="M81" s="123"/>
      <c r="N81" s="62"/>
      <c r="O81" s="62"/>
      <c r="P81" s="6"/>
      <c r="Q81" s="6"/>
      <c r="R81" s="6"/>
      <c r="S81" s="6"/>
      <c r="T81" s="6"/>
    </row>
    <row r="82" spans="1:20">
      <c r="A82" s="81"/>
      <c r="B82" s="112" t="s">
        <v>92</v>
      </c>
      <c r="C82" s="105" t="s">
        <v>91</v>
      </c>
      <c r="D82" s="14"/>
      <c r="E82" s="14"/>
      <c r="F82" s="14"/>
      <c r="G82" s="14"/>
      <c r="H82" s="16"/>
      <c r="I82" s="3"/>
      <c r="J82" s="3"/>
      <c r="K82" s="3"/>
      <c r="L82" s="62"/>
      <c r="M82" s="6"/>
      <c r="N82" s="62"/>
      <c r="O82" s="62"/>
      <c r="P82" s="6"/>
      <c r="Q82" s="6"/>
      <c r="R82" s="6"/>
      <c r="S82" s="6"/>
      <c r="T82" s="6"/>
    </row>
    <row r="83" spans="1:20">
      <c r="A83" s="84"/>
      <c r="B83" s="95">
        <v>99.2</v>
      </c>
      <c r="C83" s="89">
        <v>1.1000000000000001</v>
      </c>
      <c r="D83" s="6"/>
      <c r="E83" s="6">
        <f>B83*C83*2</f>
        <v>218.24000000000004</v>
      </c>
      <c r="F83" s="6" t="s">
        <v>21</v>
      </c>
      <c r="G83" s="89"/>
      <c r="H83" s="83"/>
      <c r="I83" s="3"/>
      <c r="J83" s="3"/>
      <c r="K83" s="3"/>
      <c r="L83" s="6"/>
      <c r="M83" s="6"/>
      <c r="N83" s="62"/>
      <c r="O83" s="62"/>
      <c r="P83" s="6"/>
      <c r="Q83" s="6"/>
      <c r="R83" s="6"/>
      <c r="S83" s="6"/>
      <c r="T83" s="6"/>
    </row>
    <row r="84" spans="1:20" ht="13.5" thickBot="1">
      <c r="A84" s="96"/>
      <c r="B84" s="99"/>
      <c r="C84" s="99"/>
      <c r="D84" s="99"/>
      <c r="E84" s="138"/>
      <c r="F84" s="99"/>
      <c r="G84" s="99"/>
      <c r="H84" s="100"/>
      <c r="I84" s="3"/>
      <c r="J84" s="3"/>
      <c r="K84" s="3"/>
      <c r="L84" s="6"/>
      <c r="M84" s="6"/>
      <c r="N84" s="62"/>
      <c r="O84" s="62"/>
      <c r="P84" s="6"/>
      <c r="Q84" s="6"/>
      <c r="R84" s="6"/>
      <c r="S84" s="6"/>
      <c r="T84" s="6"/>
    </row>
    <row r="85" spans="1:20" ht="14.25" thickBot="1">
      <c r="A85" s="140" t="s">
        <v>93</v>
      </c>
      <c r="B85" s="139"/>
      <c r="C85" s="77"/>
      <c r="D85" s="77"/>
      <c r="E85" s="77"/>
      <c r="F85" s="77"/>
      <c r="G85" s="74"/>
      <c r="H85" s="80"/>
      <c r="I85" s="3"/>
      <c r="J85" s="3"/>
      <c r="K85" s="3"/>
      <c r="L85" s="6"/>
      <c r="M85" s="6"/>
      <c r="N85" s="62"/>
      <c r="O85" s="62"/>
      <c r="P85" s="6"/>
      <c r="Q85" s="6"/>
      <c r="R85" s="6"/>
      <c r="S85" s="6"/>
      <c r="T85" s="6"/>
    </row>
    <row r="86" spans="1:20">
      <c r="A86" s="81"/>
      <c r="B86" s="112" t="s">
        <v>92</v>
      </c>
      <c r="C86" s="105" t="s">
        <v>91</v>
      </c>
      <c r="D86" s="14"/>
      <c r="E86" s="14"/>
      <c r="F86" s="14"/>
      <c r="G86" s="14"/>
      <c r="H86" s="16"/>
      <c r="I86" s="3"/>
      <c r="J86" s="3"/>
      <c r="K86" s="3"/>
      <c r="L86" s="6"/>
      <c r="M86" s="6"/>
      <c r="N86" s="62"/>
      <c r="O86" s="62"/>
      <c r="P86" s="6"/>
      <c r="Q86" s="6"/>
      <c r="R86" s="6"/>
      <c r="S86" s="6"/>
      <c r="T86" s="6"/>
    </row>
    <row r="87" spans="1:20">
      <c r="A87" s="84"/>
      <c r="B87" s="95">
        <v>67.790000000000006</v>
      </c>
      <c r="C87" s="89">
        <v>2.1</v>
      </c>
      <c r="D87" s="6"/>
      <c r="E87" s="70">
        <f>TRUNC(B87*C87,2)</f>
        <v>142.35</v>
      </c>
      <c r="F87" s="6" t="s">
        <v>21</v>
      </c>
      <c r="G87" s="89"/>
      <c r="H87" s="83"/>
      <c r="I87" s="3"/>
      <c r="J87" s="3"/>
      <c r="K87" s="3"/>
      <c r="L87" s="3"/>
      <c r="M87" s="3"/>
      <c r="N87" s="5"/>
      <c r="O87" s="5"/>
      <c r="P87" s="3"/>
      <c r="Q87" s="3"/>
      <c r="R87" s="3"/>
      <c r="S87" s="3"/>
      <c r="T87" s="3"/>
    </row>
    <row r="88" spans="1:20" ht="13.5" thickBot="1">
      <c r="A88" s="96"/>
      <c r="B88" s="99"/>
      <c r="C88" s="99"/>
      <c r="D88" s="99"/>
      <c r="E88" s="138"/>
      <c r="F88" s="99"/>
      <c r="G88" s="99"/>
      <c r="H88" s="100"/>
      <c r="L88" s="3"/>
      <c r="M88" s="3"/>
      <c r="N88" s="5"/>
      <c r="O88" s="5"/>
      <c r="P88" s="3"/>
      <c r="Q88" s="3"/>
      <c r="R88" s="3"/>
      <c r="S88" s="3"/>
      <c r="T88" s="3"/>
    </row>
    <row r="89" spans="1:20">
      <c r="L89" s="3"/>
      <c r="M89" s="3"/>
      <c r="N89" s="5"/>
      <c r="O89" s="5"/>
      <c r="P89" s="3"/>
      <c r="Q89" s="3"/>
      <c r="R89" s="3"/>
      <c r="S89" s="3"/>
      <c r="T89" s="3"/>
    </row>
    <row r="90" spans="1:20">
      <c r="L90" s="3"/>
      <c r="M90" s="3"/>
      <c r="N90" s="5"/>
      <c r="O90" s="5"/>
      <c r="P90" s="3"/>
      <c r="Q90" s="3"/>
      <c r="R90" s="3"/>
      <c r="S90" s="3"/>
      <c r="T90" s="3"/>
    </row>
    <row r="91" spans="1:20">
      <c r="L91" s="3"/>
      <c r="M91" s="3"/>
      <c r="N91" s="5"/>
      <c r="O91" s="5"/>
      <c r="P91" s="3"/>
      <c r="Q91" s="3"/>
      <c r="R91" s="3"/>
      <c r="S91" s="3"/>
      <c r="T91" s="3"/>
    </row>
    <row r="92" spans="1:20">
      <c r="L92" s="3"/>
      <c r="M92" s="3"/>
      <c r="N92" s="5"/>
      <c r="O92" s="5"/>
      <c r="P92" s="3"/>
      <c r="Q92" s="3"/>
      <c r="R92" s="3"/>
      <c r="S92" s="3"/>
      <c r="T92" s="3"/>
    </row>
    <row r="93" spans="1:20">
      <c r="L93" s="3"/>
      <c r="M93" s="3"/>
      <c r="N93" s="5"/>
      <c r="O93" s="5"/>
      <c r="P93" s="3"/>
      <c r="Q93" s="3"/>
      <c r="R93" s="3"/>
      <c r="S93" s="3"/>
      <c r="T93" s="3"/>
    </row>
    <row r="94" spans="1:20">
      <c r="L94" s="3"/>
      <c r="M94" s="3"/>
      <c r="N94" s="5"/>
      <c r="O94" s="5"/>
      <c r="P94" s="3"/>
      <c r="Q94" s="3"/>
      <c r="R94" s="3"/>
      <c r="S94" s="3"/>
      <c r="T94" s="3"/>
    </row>
    <row r="95" spans="1:20">
      <c r="L95" s="3"/>
      <c r="M95" s="3"/>
      <c r="N95" s="5"/>
      <c r="O95" s="5"/>
      <c r="P95" s="3"/>
      <c r="Q95" s="3"/>
      <c r="R95" s="3"/>
      <c r="S95" s="3"/>
      <c r="T95" s="3"/>
    </row>
    <row r="96" spans="1:20">
      <c r="L96" s="3"/>
      <c r="M96" s="3"/>
      <c r="N96" s="5"/>
      <c r="O96" s="5"/>
      <c r="P96" s="3"/>
      <c r="Q96" s="3"/>
      <c r="R96" s="3"/>
      <c r="S96" s="3"/>
      <c r="T96" s="3"/>
    </row>
    <row r="97" spans="12:20">
      <c r="L97" s="3"/>
      <c r="M97" s="3"/>
      <c r="N97" s="5"/>
      <c r="O97" s="5"/>
      <c r="P97" s="3"/>
      <c r="Q97" s="3"/>
      <c r="R97" s="3"/>
      <c r="S97" s="3"/>
      <c r="T97" s="3"/>
    </row>
    <row r="98" spans="12:20">
      <c r="L98" s="3"/>
      <c r="M98" s="3"/>
      <c r="N98" s="5"/>
      <c r="O98" s="5"/>
      <c r="P98" s="3"/>
      <c r="Q98" s="3"/>
      <c r="R98" s="3"/>
      <c r="S98" s="3"/>
      <c r="T98" s="3"/>
    </row>
    <row r="99" spans="12:20">
      <c r="L99" s="3"/>
      <c r="M99" s="3"/>
      <c r="N99" s="5"/>
      <c r="O99" s="5"/>
      <c r="P99" s="3"/>
      <c r="Q99" s="3"/>
      <c r="R99" s="3"/>
      <c r="S99" s="3"/>
      <c r="T99" s="3"/>
    </row>
    <row r="100" spans="12:20">
      <c r="L100" s="3"/>
      <c r="M100" s="3"/>
      <c r="N100" s="5"/>
      <c r="O100" s="5"/>
      <c r="P100" s="3"/>
      <c r="Q100" s="3"/>
      <c r="R100" s="3"/>
      <c r="S100" s="3"/>
      <c r="T100" s="3"/>
    </row>
    <row r="101" spans="12:20">
      <c r="L101" s="3"/>
      <c r="M101" s="3"/>
      <c r="N101" s="5"/>
      <c r="O101" s="5"/>
      <c r="P101" s="3"/>
      <c r="Q101" s="3"/>
      <c r="R101" s="3"/>
      <c r="S101" s="3"/>
      <c r="T101" s="3"/>
    </row>
    <row r="102" spans="12:20">
      <c r="L102" s="3"/>
      <c r="M102" s="3"/>
      <c r="N102" s="5"/>
      <c r="O102" s="5"/>
      <c r="P102" s="3"/>
      <c r="Q102" s="3"/>
      <c r="R102" s="3"/>
      <c r="S102" s="3"/>
      <c r="T102" s="3"/>
    </row>
    <row r="103" spans="12:20">
      <c r="L103" s="3"/>
      <c r="M103" s="3"/>
      <c r="N103" s="5"/>
      <c r="O103" s="5"/>
      <c r="P103" s="3"/>
      <c r="Q103" s="3"/>
      <c r="R103" s="3"/>
      <c r="S103" s="3"/>
      <c r="T103" s="3"/>
    </row>
    <row r="104" spans="12:20">
      <c r="L104" s="3"/>
      <c r="M104" s="3"/>
      <c r="N104" s="5"/>
      <c r="O104" s="5"/>
      <c r="P104" s="3"/>
      <c r="Q104" s="3"/>
      <c r="R104" s="3"/>
      <c r="S104" s="3"/>
      <c r="T104" s="3"/>
    </row>
    <row r="105" spans="12:20">
      <c r="L105" s="3"/>
      <c r="M105" s="3"/>
      <c r="N105" s="5"/>
      <c r="O105" s="5"/>
      <c r="P105" s="3"/>
      <c r="Q105" s="3"/>
      <c r="R105" s="3"/>
      <c r="S105" s="3"/>
      <c r="T105" s="3"/>
    </row>
    <row r="106" spans="12:20">
      <c r="L106" s="3"/>
      <c r="M106" s="3"/>
      <c r="N106" s="5"/>
      <c r="O106" s="5"/>
      <c r="P106" s="3"/>
      <c r="Q106" s="3"/>
      <c r="R106" s="3"/>
      <c r="S106" s="3"/>
      <c r="T106" s="3"/>
    </row>
    <row r="107" spans="12:20">
      <c r="L107" s="3"/>
      <c r="M107" s="3"/>
      <c r="N107" s="5"/>
      <c r="O107" s="5"/>
      <c r="P107" s="3"/>
      <c r="Q107" s="3"/>
      <c r="R107" s="3"/>
      <c r="S107" s="3"/>
      <c r="T107" s="3"/>
    </row>
    <row r="108" spans="12:20">
      <c r="L108" s="3"/>
      <c r="M108" s="3"/>
      <c r="N108" s="5"/>
      <c r="O108" s="5"/>
      <c r="P108" s="3"/>
      <c r="Q108" s="3"/>
      <c r="R108" s="3"/>
      <c r="S108" s="3"/>
      <c r="T108" s="3"/>
    </row>
    <row r="109" spans="12:20">
      <c r="L109" s="3"/>
      <c r="M109" s="3"/>
      <c r="N109" s="5"/>
      <c r="O109" s="5"/>
      <c r="P109" s="3"/>
      <c r="Q109" s="3"/>
      <c r="R109" s="3"/>
      <c r="S109" s="3"/>
      <c r="T109" s="3"/>
    </row>
    <row r="110" spans="12:20">
      <c r="L110" s="3"/>
      <c r="M110" s="3"/>
      <c r="N110" s="5"/>
      <c r="O110" s="5"/>
      <c r="P110" s="3"/>
      <c r="Q110" s="3"/>
      <c r="R110" s="3"/>
      <c r="S110" s="3"/>
      <c r="T110" s="3"/>
    </row>
    <row r="111" spans="12:20">
      <c r="L111" s="3"/>
      <c r="M111" s="3"/>
      <c r="N111" s="5"/>
      <c r="O111" s="5"/>
      <c r="P111" s="3"/>
      <c r="Q111" s="3"/>
      <c r="R111" s="3"/>
      <c r="S111" s="3"/>
      <c r="T111" s="3"/>
    </row>
    <row r="112" spans="12:20">
      <c r="L112" s="3"/>
      <c r="M112" s="3"/>
      <c r="N112" s="5"/>
      <c r="O112" s="5"/>
      <c r="P112" s="3"/>
      <c r="Q112" s="3"/>
      <c r="R112" s="3"/>
      <c r="S112" s="3"/>
      <c r="T112" s="3"/>
    </row>
    <row r="113" spans="1:20">
      <c r="L113" s="3"/>
      <c r="M113" s="3"/>
      <c r="N113" s="5"/>
      <c r="O113" s="5"/>
      <c r="P113" s="3"/>
      <c r="Q113" s="3"/>
      <c r="R113" s="3"/>
      <c r="S113" s="3"/>
      <c r="T113" s="3"/>
    </row>
    <row r="114" spans="1:20">
      <c r="L114" s="3"/>
      <c r="M114" s="3"/>
      <c r="N114" s="5"/>
      <c r="O114" s="5"/>
      <c r="P114" s="3"/>
      <c r="Q114" s="3"/>
      <c r="R114" s="3"/>
      <c r="S114" s="3"/>
      <c r="T114" s="3"/>
    </row>
    <row r="115" spans="1:20">
      <c r="L115" s="3"/>
      <c r="M115" s="3"/>
      <c r="N115" s="5"/>
      <c r="O115" s="5"/>
      <c r="P115" s="3"/>
      <c r="Q115" s="3"/>
      <c r="R115" s="3"/>
      <c r="S115" s="3"/>
      <c r="T115" s="3"/>
    </row>
    <row r="116" spans="1:20">
      <c r="A116" s="124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5"/>
      <c r="O116" s="5"/>
      <c r="P116" s="3"/>
      <c r="Q116" s="3"/>
      <c r="R116" s="3"/>
      <c r="S116" s="3"/>
      <c r="T116" s="3"/>
    </row>
    <row r="117" spans="1:20">
      <c r="A117" s="12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5"/>
      <c r="O117" s="5"/>
      <c r="P117" s="3"/>
      <c r="Q117" s="3"/>
      <c r="R117" s="3"/>
      <c r="S117" s="3"/>
      <c r="T117" s="3"/>
    </row>
    <row r="118" spans="1:20">
      <c r="A118" s="12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5"/>
      <c r="O118" s="5"/>
      <c r="P118" s="3"/>
      <c r="Q118" s="3"/>
      <c r="R118" s="3"/>
      <c r="S118" s="3"/>
      <c r="T118" s="3"/>
    </row>
    <row r="119" spans="1:20">
      <c r="A119" s="12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5"/>
      <c r="O119" s="5"/>
      <c r="P119" s="3"/>
      <c r="Q119" s="3"/>
      <c r="R119" s="3"/>
      <c r="S119" s="3"/>
      <c r="T119" s="3"/>
    </row>
    <row r="120" spans="1:20">
      <c r="A120" s="12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5"/>
      <c r="O120" s="5"/>
      <c r="P120" s="3"/>
      <c r="Q120" s="3"/>
      <c r="R120" s="3"/>
      <c r="S120" s="3"/>
      <c r="T120" s="3"/>
    </row>
    <row r="121" spans="1:20">
      <c r="A121" s="12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5"/>
      <c r="O121" s="5"/>
      <c r="P121" s="3"/>
      <c r="Q121" s="3"/>
      <c r="R121" s="3"/>
      <c r="S121" s="3"/>
      <c r="T121" s="3"/>
    </row>
  </sheetData>
  <mergeCells count="1">
    <mergeCell ref="A12:K12"/>
  </mergeCells>
  <pageMargins left="0.511811024" right="0.511811024" top="0.78740157499999996" bottom="0.78740157499999996" header="0.31496062000000002" footer="0.31496062000000002"/>
  <pageSetup paperSize="9" scale="61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8</vt:i4>
      </vt:variant>
    </vt:vector>
  </HeadingPairs>
  <TitlesOfParts>
    <vt:vector size="16" baseType="lpstr">
      <vt:lpstr>Planilha Orçamentaria</vt:lpstr>
      <vt:lpstr>COMP.</vt:lpstr>
      <vt:lpstr>BDI SERV DES</vt:lpstr>
      <vt:lpstr>BDI INS DES</vt:lpstr>
      <vt:lpstr>CPU´S</vt:lpstr>
      <vt:lpstr>CPU 01</vt:lpstr>
      <vt:lpstr>CRON FF</vt:lpstr>
      <vt:lpstr>MEMÓRIA</vt:lpstr>
      <vt:lpstr>'BDI SERV DES'!Area_de_impressao</vt:lpstr>
      <vt:lpstr>COMP.!Area_de_impressao</vt:lpstr>
      <vt:lpstr>CPU´S!Area_de_impressao</vt:lpstr>
      <vt:lpstr>'CRON FF'!Area_de_impressao</vt:lpstr>
      <vt:lpstr>MEMÓRIA!Area_de_impressao</vt:lpstr>
      <vt:lpstr>'Planilha Orçamentaria'!Area_de_impressao</vt:lpstr>
      <vt:lpstr>CPU´S!Titulos_de_impressao</vt:lpstr>
      <vt:lpstr>'Planilha Orçamentaria'!Titulos_de_impressao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LUCIMARA</cp:lastModifiedBy>
  <cp:lastPrinted>2020-09-29T12:37:39Z</cp:lastPrinted>
  <dcterms:created xsi:type="dcterms:W3CDTF">2017-10-12T19:04:19Z</dcterms:created>
  <dcterms:modified xsi:type="dcterms:W3CDTF">2020-09-29T12:38:15Z</dcterms:modified>
</cp:coreProperties>
</file>