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ICITAÇÕES 2021\PASTA - TOMADAS DE PREÇO\T.P 11_2021_PAVIMENTAÇÃO E DRENAGEM BAIRRO JARDIM SANTA MARTA\"/>
    </mc:Choice>
  </mc:AlternateContent>
  <bookViews>
    <workbookView xWindow="0" yWindow="0" windowWidth="28800" windowHeight="12435" activeTab="3"/>
  </bookViews>
  <sheets>
    <sheet name="Orçamento Sintético" sheetId="1" r:id="rId1"/>
    <sheet name="CFF" sheetId="2" r:id="rId2"/>
    <sheet name="BDI" sheetId="3" r:id="rId3"/>
    <sheet name="CPU´S" sheetId="5" r:id="rId4"/>
  </sheets>
  <externalReferences>
    <externalReference r:id="rId5"/>
  </externalReferences>
  <definedNames>
    <definedName name="NCOMPOSICOES">27</definedName>
    <definedName name="TIPOORCAMENTO" hidden="1">IF(VALUE([1]MENU!$O$3)=2,"Licitado","Proposto")</definedName>
    <definedName name="_xlnm.Print_Titles" localSheetId="0">'Orçamento Sintético'!$1:$6</definedName>
  </definedNames>
  <calcPr calcId="181029"/>
</workbook>
</file>

<file path=xl/calcChain.xml><?xml version="1.0" encoding="utf-8"?>
<calcChain xmlns="http://schemas.openxmlformats.org/spreadsheetml/2006/main">
  <c r="H90" i="1" l="1"/>
  <c r="F82" i="1"/>
  <c r="F51" i="1" l="1"/>
  <c r="F50" i="1"/>
  <c r="F49" i="1" l="1"/>
  <c r="F48" i="1"/>
  <c r="D47" i="1"/>
  <c r="H256" i="5" l="1"/>
  <c r="H255" i="5"/>
  <c r="H254" i="5"/>
  <c r="H253" i="5"/>
  <c r="H252" i="5"/>
  <c r="H251" i="5"/>
  <c r="H250" i="5"/>
  <c r="H249" i="5"/>
  <c r="H246" i="5"/>
  <c r="H245" i="5"/>
  <c r="H244" i="5"/>
  <c r="H242" i="5"/>
  <c r="H241" i="5"/>
  <c r="H240" i="5"/>
  <c r="H236" i="5"/>
  <c r="H237" i="5"/>
  <c r="H234" i="5" s="1"/>
  <c r="G14" i="1" s="1"/>
  <c r="H235" i="5"/>
  <c r="H232" i="5"/>
  <c r="H231" i="5"/>
  <c r="H228" i="5"/>
  <c r="H218" i="5"/>
  <c r="H219" i="5"/>
  <c r="H220" i="5"/>
  <c r="H221" i="5"/>
  <c r="H222" i="5"/>
  <c r="H223" i="5"/>
  <c r="H224" i="5"/>
  <c r="H225" i="5"/>
  <c r="H217" i="5"/>
  <c r="H207" i="5"/>
  <c r="H209" i="5"/>
  <c r="H210" i="5"/>
  <c r="H211" i="5"/>
  <c r="H212" i="5"/>
  <c r="H213" i="5"/>
  <c r="H214" i="5"/>
  <c r="H206" i="5"/>
  <c r="H196" i="5"/>
  <c r="H197" i="5"/>
  <c r="H198" i="5"/>
  <c r="H199" i="5"/>
  <c r="H200" i="5"/>
  <c r="H201" i="5"/>
  <c r="H202" i="5"/>
  <c r="H203" i="5"/>
  <c r="H195" i="5"/>
  <c r="H190" i="5"/>
  <c r="H191" i="5"/>
  <c r="H192" i="5"/>
  <c r="H189" i="5"/>
  <c r="H181" i="5"/>
  <c r="H182" i="5"/>
  <c r="H183" i="5"/>
  <c r="H184" i="5"/>
  <c r="H186" i="5"/>
  <c r="H180" i="5"/>
  <c r="H171" i="5"/>
  <c r="H172" i="5"/>
  <c r="H173" i="5"/>
  <c r="H174" i="5"/>
  <c r="H175" i="5"/>
  <c r="H176" i="5"/>
  <c r="H177" i="5"/>
  <c r="H170" i="5"/>
  <c r="H169" i="5" s="1"/>
  <c r="H158" i="5"/>
  <c r="H159" i="5"/>
  <c r="H160" i="5"/>
  <c r="H161" i="5"/>
  <c r="H162" i="5"/>
  <c r="H163" i="5"/>
  <c r="H164" i="5"/>
  <c r="H165" i="5"/>
  <c r="H166" i="5"/>
  <c r="H167" i="5"/>
  <c r="H157" i="5"/>
  <c r="H151" i="5"/>
  <c r="H152" i="5"/>
  <c r="H153" i="5"/>
  <c r="H154" i="5"/>
  <c r="H150" i="5"/>
  <c r="H147" i="5"/>
  <c r="H146" i="5"/>
  <c r="H133" i="5"/>
  <c r="H134" i="5"/>
  <c r="H135" i="5"/>
  <c r="H136" i="5"/>
  <c r="H137" i="5"/>
  <c r="H138" i="5"/>
  <c r="H139" i="5"/>
  <c r="H140" i="5"/>
  <c r="H141" i="5"/>
  <c r="H143" i="5"/>
  <c r="H132" i="5"/>
  <c r="H128" i="5"/>
  <c r="H129" i="5"/>
  <c r="H127" i="5"/>
  <c r="H126" i="5" s="1"/>
  <c r="G185" i="5" s="1"/>
  <c r="H185" i="5" s="1"/>
  <c r="H114" i="5"/>
  <c r="H115" i="5"/>
  <c r="H116" i="5"/>
  <c r="H117" i="5"/>
  <c r="H118" i="5"/>
  <c r="H119" i="5"/>
  <c r="H120" i="5"/>
  <c r="H121" i="5"/>
  <c r="H122" i="5"/>
  <c r="H124" i="5"/>
  <c r="H113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90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67" i="5"/>
  <c r="H64" i="5"/>
  <c r="H63" i="5"/>
  <c r="H47" i="5"/>
  <c r="H48" i="5"/>
  <c r="H49" i="5"/>
  <c r="H50" i="5"/>
  <c r="H51" i="5"/>
  <c r="H52" i="5"/>
  <c r="H46" i="5"/>
  <c r="H42" i="5"/>
  <c r="H43" i="5"/>
  <c r="H41" i="5"/>
  <c r="H36" i="5"/>
  <c r="H37" i="5"/>
  <c r="H38" i="5"/>
  <c r="H35" i="5"/>
  <c r="H27" i="5"/>
  <c r="H28" i="5"/>
  <c r="H29" i="5"/>
  <c r="H30" i="5"/>
  <c r="H31" i="5"/>
  <c r="H32" i="5"/>
  <c r="H26" i="5"/>
  <c r="H16" i="5"/>
  <c r="H17" i="5"/>
  <c r="H18" i="5"/>
  <c r="H19" i="5"/>
  <c r="H20" i="5"/>
  <c r="H21" i="5"/>
  <c r="H22" i="5"/>
  <c r="H23" i="5"/>
  <c r="H15" i="5"/>
  <c r="H12" i="5"/>
  <c r="H11" i="5"/>
  <c r="H10" i="5"/>
  <c r="H9" i="5"/>
  <c r="H8" i="5"/>
  <c r="H7" i="5"/>
  <c r="H6" i="5"/>
  <c r="D243" i="5"/>
  <c r="H227" i="5"/>
  <c r="G92" i="1" s="1"/>
  <c r="G208" i="5"/>
  <c r="H208" i="5" s="1"/>
  <c r="E208" i="5"/>
  <c r="D208" i="5"/>
  <c r="D142" i="5"/>
  <c r="D123" i="5"/>
  <c r="D55" i="5"/>
  <c r="H56" i="5"/>
  <c r="H57" i="5"/>
  <c r="H58" i="5"/>
  <c r="H59" i="5"/>
  <c r="H60" i="5"/>
  <c r="H145" i="5"/>
  <c r="G86" i="1" s="1"/>
  <c r="Q3" i="2"/>
  <c r="P4" i="2"/>
  <c r="B5" i="2"/>
  <c r="B4" i="2"/>
  <c r="B3" i="2"/>
  <c r="B18" i="2"/>
  <c r="B20" i="2"/>
  <c r="B22" i="2"/>
  <c r="B24" i="2"/>
  <c r="B26" i="2"/>
  <c r="B28" i="2"/>
  <c r="A28" i="2"/>
  <c r="A26" i="2"/>
  <c r="A24" i="2"/>
  <c r="A22" i="2"/>
  <c r="A20" i="2"/>
  <c r="A18" i="2"/>
  <c r="B16" i="2"/>
  <c r="A16" i="2"/>
  <c r="B14" i="2"/>
  <c r="A14" i="2"/>
  <c r="B12" i="2"/>
  <c r="A12" i="2"/>
  <c r="B10" i="2"/>
  <c r="A10" i="2"/>
  <c r="B5" i="3"/>
  <c r="B4" i="3"/>
  <c r="B3" i="3"/>
  <c r="H230" i="5" l="1"/>
  <c r="H66" i="5"/>
  <c r="G43" i="1" s="1"/>
  <c r="G142" i="5"/>
  <c r="G123" i="5"/>
  <c r="H123" i="5" s="1"/>
  <c r="H112" i="5" s="1"/>
  <c r="G46" i="1" s="1"/>
  <c r="H89" i="5"/>
  <c r="H156" i="5"/>
  <c r="G63" i="1" s="1"/>
  <c r="H248" i="5"/>
  <c r="H188" i="5"/>
  <c r="G80" i="1" s="1"/>
  <c r="H149" i="5"/>
  <c r="G57" i="1" s="1"/>
  <c r="H40" i="5"/>
  <c r="G21" i="1" s="1"/>
  <c r="H34" i="5"/>
  <c r="H45" i="5"/>
  <c r="H216" i="5"/>
  <c r="G91" i="1" s="1"/>
  <c r="H194" i="5"/>
  <c r="G88" i="1" s="1"/>
  <c r="H179" i="5"/>
  <c r="G73" i="1" s="1"/>
  <c r="H205" i="5"/>
  <c r="G89" i="1" s="1"/>
  <c r="H62" i="5"/>
  <c r="G55" i="5" s="1"/>
  <c r="H55" i="5" s="1"/>
  <c r="H54" i="5" s="1"/>
  <c r="H25" i="5"/>
  <c r="H14" i="5"/>
  <c r="G19" i="1" s="1"/>
  <c r="H5" i="5"/>
  <c r="G17" i="1" s="1"/>
  <c r="G243" i="5" l="1"/>
  <c r="H243" i="5" s="1"/>
  <c r="H239" i="5" s="1"/>
  <c r="G64" i="1"/>
  <c r="H142" i="5"/>
  <c r="H131" i="5" s="1"/>
  <c r="G47" i="1" s="1"/>
  <c r="G3" i="1" l="1"/>
  <c r="I21" i="3"/>
  <c r="I14" i="3" s="1"/>
  <c r="I23" i="3" s="1"/>
  <c r="H65" i="1" l="1"/>
  <c r="I65" i="1" s="1"/>
  <c r="H54" i="1"/>
  <c r="I54" i="1" s="1"/>
  <c r="H55" i="1"/>
  <c r="I55" i="1" s="1"/>
  <c r="H42" i="1"/>
  <c r="I42" i="1" s="1"/>
  <c r="H41" i="1"/>
  <c r="I41" i="1" s="1"/>
  <c r="H27" i="1"/>
  <c r="I27" i="1" s="1"/>
  <c r="H37" i="1"/>
  <c r="I37" i="1" s="1"/>
  <c r="H38" i="1"/>
  <c r="I38" i="1" s="1"/>
  <c r="H47" i="1"/>
  <c r="I47" i="1" s="1"/>
  <c r="H88" i="1"/>
  <c r="I88" i="1" s="1"/>
  <c r="H80" i="1"/>
  <c r="I80" i="1" s="1"/>
  <c r="H17" i="1"/>
  <c r="I17" i="1" s="1"/>
  <c r="H21" i="1"/>
  <c r="I21" i="1" s="1"/>
  <c r="H64" i="1"/>
  <c r="I64" i="1" s="1"/>
  <c r="H91" i="1"/>
  <c r="I91" i="1" s="1"/>
  <c r="H19" i="1"/>
  <c r="I19" i="1" s="1"/>
  <c r="H43" i="1"/>
  <c r="I43" i="1" s="1"/>
  <c r="H86" i="1"/>
  <c r="I86" i="1" s="1"/>
  <c r="H46" i="1"/>
  <c r="I46" i="1" s="1"/>
  <c r="H57" i="1"/>
  <c r="I57" i="1" s="1"/>
  <c r="H92" i="1"/>
  <c r="I92" i="1" s="1"/>
  <c r="H63" i="1"/>
  <c r="I63" i="1" s="1"/>
  <c r="H89" i="1"/>
  <c r="I89" i="1" s="1"/>
  <c r="H73" i="1"/>
  <c r="I73" i="1" s="1"/>
  <c r="I4" i="3"/>
  <c r="H14" i="1"/>
  <c r="I14" i="1" s="1"/>
  <c r="H15" i="1"/>
  <c r="H23" i="1"/>
  <c r="I23" i="1" s="1"/>
  <c r="H24" i="1"/>
  <c r="I24" i="1" s="1"/>
  <c r="H25" i="1"/>
  <c r="I25" i="1" s="1"/>
  <c r="H26" i="1"/>
  <c r="I26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5" i="1"/>
  <c r="I35" i="1" s="1"/>
  <c r="H36" i="1"/>
  <c r="I36" i="1" s="1"/>
  <c r="H39" i="1"/>
  <c r="I39" i="1" s="1"/>
  <c r="H40" i="1"/>
  <c r="I40" i="1" s="1"/>
  <c r="H44" i="1"/>
  <c r="I44" i="1" s="1"/>
  <c r="H45" i="1"/>
  <c r="I45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8" i="1"/>
  <c r="I58" i="1" s="1"/>
  <c r="H60" i="1"/>
  <c r="I60" i="1" s="1"/>
  <c r="H61" i="1"/>
  <c r="I61" i="1" s="1"/>
  <c r="H62" i="1"/>
  <c r="I62" i="1" s="1"/>
  <c r="H66" i="1"/>
  <c r="I66" i="1" s="1"/>
  <c r="H68" i="1"/>
  <c r="I68" i="1" s="1"/>
  <c r="I67" i="1" s="1"/>
  <c r="H69" i="1"/>
  <c r="I69" i="1" s="1"/>
  <c r="H70" i="1"/>
  <c r="I70" i="1" s="1"/>
  <c r="H71" i="1"/>
  <c r="I71" i="1" s="1"/>
  <c r="H74" i="1"/>
  <c r="I74" i="1" s="1"/>
  <c r="H75" i="1"/>
  <c r="I75" i="1" s="1"/>
  <c r="H77" i="1"/>
  <c r="I77" i="1" s="1"/>
  <c r="H78" i="1"/>
  <c r="I78" i="1" s="1"/>
  <c r="H79" i="1"/>
  <c r="I79" i="1" s="1"/>
  <c r="H81" i="1"/>
  <c r="I81" i="1" s="1"/>
  <c r="H82" i="1"/>
  <c r="I82" i="1" s="1"/>
  <c r="H83" i="1"/>
  <c r="I83" i="1" s="1"/>
  <c r="H84" i="1"/>
  <c r="I84" i="1" s="1"/>
  <c r="H85" i="1"/>
  <c r="I85" i="1" s="1"/>
  <c r="I90" i="1"/>
  <c r="H20" i="1"/>
  <c r="I20" i="1" s="1"/>
  <c r="H18" i="1"/>
  <c r="I18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I76" i="1" l="1"/>
  <c r="I72" i="1"/>
  <c r="I56" i="1"/>
  <c r="I22" i="1"/>
  <c r="I7" i="1"/>
  <c r="I59" i="1"/>
  <c r="C20" i="2" s="1"/>
  <c r="I87" i="1"/>
  <c r="I16" i="1"/>
  <c r="I34" i="1"/>
  <c r="C16" i="2" s="1"/>
  <c r="C14" i="2"/>
  <c r="I15" i="1"/>
  <c r="C28" i="2"/>
  <c r="M28" i="2" s="1"/>
  <c r="C24" i="2"/>
  <c r="C22" i="2"/>
  <c r="C18" i="2"/>
  <c r="C26" i="2"/>
  <c r="C10" i="2" l="1"/>
  <c r="E10" i="2" s="1"/>
  <c r="H93" i="1"/>
  <c r="C12" i="2"/>
  <c r="E12" i="2" s="1"/>
  <c r="E28" i="2"/>
  <c r="O28" i="2"/>
  <c r="K28" i="2"/>
  <c r="G28" i="2"/>
  <c r="I28" i="2"/>
  <c r="E22" i="2"/>
  <c r="M22" i="2"/>
  <c r="O22" i="2"/>
  <c r="G22" i="2"/>
  <c r="I22" i="2"/>
  <c r="K22" i="2"/>
  <c r="O14" i="2"/>
  <c r="E14" i="2"/>
  <c r="I14" i="2"/>
  <c r="G14" i="2"/>
  <c r="K14" i="2"/>
  <c r="M14" i="2"/>
  <c r="M26" i="2"/>
  <c r="O26" i="2"/>
  <c r="G26" i="2"/>
  <c r="K26" i="2"/>
  <c r="E26" i="2"/>
  <c r="I26" i="2"/>
  <c r="M18" i="2"/>
  <c r="O18" i="2"/>
  <c r="G18" i="2"/>
  <c r="I18" i="2"/>
  <c r="K18" i="2"/>
  <c r="E18" i="2"/>
  <c r="O24" i="2"/>
  <c r="I24" i="2"/>
  <c r="G24" i="2"/>
  <c r="K24" i="2"/>
  <c r="E24" i="2"/>
  <c r="M24" i="2"/>
  <c r="K20" i="2"/>
  <c r="M20" i="2"/>
  <c r="G20" i="2"/>
  <c r="O20" i="2"/>
  <c r="I20" i="2"/>
  <c r="E20" i="2"/>
  <c r="K16" i="2"/>
  <c r="M16" i="2"/>
  <c r="O16" i="2"/>
  <c r="G16" i="2"/>
  <c r="I16" i="2"/>
  <c r="E16" i="2"/>
  <c r="G12" i="2"/>
  <c r="M12" i="2"/>
  <c r="I12" i="2"/>
  <c r="O10" i="2"/>
  <c r="K10" i="2"/>
  <c r="K12" i="2" l="1"/>
  <c r="O12" i="2"/>
  <c r="G10" i="2"/>
  <c r="M10" i="2"/>
  <c r="I10" i="2"/>
  <c r="C30" i="2"/>
  <c r="D10" i="2" s="1"/>
  <c r="J65" i="1"/>
  <c r="Q28" i="2"/>
  <c r="J54" i="1"/>
  <c r="J55" i="1"/>
  <c r="J42" i="1"/>
  <c r="J41" i="1"/>
  <c r="J27" i="1"/>
  <c r="J38" i="1"/>
  <c r="J37" i="1"/>
  <c r="Q22" i="2"/>
  <c r="M30" i="2"/>
  <c r="Q14" i="2"/>
  <c r="G30" i="2"/>
  <c r="Q16" i="2"/>
  <c r="I30" i="2"/>
  <c r="K30" i="2"/>
  <c r="L30" i="2" s="1"/>
  <c r="I5" i="1"/>
  <c r="Q26" i="2"/>
  <c r="O30" i="2"/>
  <c r="Q24" i="2"/>
  <c r="Q20" i="2"/>
  <c r="Q18" i="2"/>
  <c r="Q12" i="2"/>
  <c r="D26" i="2"/>
  <c r="D24" i="2"/>
  <c r="D12" i="2"/>
  <c r="D28" i="2"/>
  <c r="Q10" i="2"/>
  <c r="E30" i="2"/>
  <c r="J92" i="1"/>
  <c r="J91" i="1"/>
  <c r="J89" i="1"/>
  <c r="J88" i="1"/>
  <c r="J80" i="1"/>
  <c r="J86" i="1"/>
  <c r="J73" i="1"/>
  <c r="J64" i="1"/>
  <c r="J63" i="1"/>
  <c r="J57" i="1"/>
  <c r="J52" i="1"/>
  <c r="J23" i="1"/>
  <c r="J58" i="1"/>
  <c r="J82" i="1"/>
  <c r="J79" i="1"/>
  <c r="J32" i="1"/>
  <c r="J83" i="1"/>
  <c r="J50" i="1"/>
  <c r="J9" i="1"/>
  <c r="J36" i="1"/>
  <c r="J60" i="1"/>
  <c r="J75" i="1"/>
  <c r="J76" i="1"/>
  <c r="J13" i="1"/>
  <c r="J45" i="1"/>
  <c r="J33" i="1"/>
  <c r="J62" i="1"/>
  <c r="J78" i="1"/>
  <c r="J24" i="1"/>
  <c r="J29" i="1"/>
  <c r="J16" i="1"/>
  <c r="J56" i="1"/>
  <c r="J35" i="1"/>
  <c r="J39" i="1"/>
  <c r="J67" i="1"/>
  <c r="J44" i="1"/>
  <c r="J71" i="1"/>
  <c r="J11" i="1"/>
  <c r="J28" i="1"/>
  <c r="J15" i="1"/>
  <c r="J68" i="1"/>
  <c r="J85" i="1"/>
  <c r="J43" i="1"/>
  <c r="J47" i="1"/>
  <c r="J46" i="1"/>
  <c r="J17" i="1"/>
  <c r="J90" i="1"/>
  <c r="J87" i="1"/>
  <c r="J53" i="1"/>
  <c r="J59" i="1"/>
  <c r="J81" i="1"/>
  <c r="J66" i="1"/>
  <c r="J31" i="1"/>
  <c r="J26" i="1"/>
  <c r="J40" i="1"/>
  <c r="J51" i="1"/>
  <c r="J12" i="1"/>
  <c r="J25" i="1"/>
  <c r="J30" i="1"/>
  <c r="J84" i="1"/>
  <c r="J19" i="1"/>
  <c r="J69" i="1"/>
  <c r="J48" i="1"/>
  <c r="J72" i="1"/>
  <c r="J14" i="1"/>
  <c r="J77" i="1"/>
  <c r="J8" i="1"/>
  <c r="J74" i="1"/>
  <c r="J10" i="1"/>
  <c r="J61" i="1"/>
  <c r="J70" i="1"/>
  <c r="J20" i="1"/>
  <c r="J49" i="1"/>
  <c r="J22" i="1"/>
  <c r="J34" i="1"/>
  <c r="J18" i="1"/>
  <c r="J21" i="1"/>
  <c r="D14" i="2" l="1"/>
  <c r="D22" i="2"/>
  <c r="D18" i="2"/>
  <c r="D20" i="2"/>
  <c r="D16" i="2"/>
  <c r="P30" i="2"/>
  <c r="J30" i="2"/>
  <c r="H30" i="2"/>
  <c r="N30" i="2"/>
  <c r="E31" i="2"/>
  <c r="F30" i="2"/>
  <c r="D30" i="2" l="1"/>
  <c r="F31" i="2"/>
  <c r="G31" i="2"/>
  <c r="H31" i="2" l="1"/>
  <c r="I31" i="2"/>
  <c r="J31" i="2" l="1"/>
  <c r="K31" i="2"/>
  <c r="L31" i="2" l="1"/>
  <c r="M31" i="2"/>
  <c r="N31" i="2" l="1"/>
  <c r="O31" i="2"/>
  <c r="P31" i="2" s="1"/>
</calcChain>
</file>

<file path=xl/sharedStrings.xml><?xml version="1.0" encoding="utf-8"?>
<sst xmlns="http://schemas.openxmlformats.org/spreadsheetml/2006/main" count="1643" uniqueCount="797">
  <si>
    <t>Bancos</t>
  </si>
  <si>
    <t>B.D.I.</t>
  </si>
  <si>
    <t>Encargos Sociais</t>
  </si>
  <si>
    <t>Desonerado: embutido nos preços unitário dos insumos de mão de obra, de acordo com as bases.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</si>
  <si>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</si>
  <si>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</si>
  <si>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</si>
  <si>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</si>
  <si>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</si>
  <si>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</si>
  <si>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</si>
  <si>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</si>
  <si>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</si>
  <si>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</si>
  <si>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1.1.1. </t>
  </si>
  <si>
    <t xml:space="preserve"> 93567 </t>
  </si>
  <si>
    <t>SINAPI</t>
  </si>
  <si>
    <t>ENGENHEIRO CIVIL DE OBRA PLENO COM ENCARGOS COMPLEMENTARES</t>
  </si>
  <si>
    <t xml:space="preserve"> 1.1.2. </t>
  </si>
  <si>
    <t xml:space="preserve"> 93563 </t>
  </si>
  <si>
    <t>ALMOXARIFE COM ENCARGOS COMPLEMENTARES</t>
  </si>
  <si>
    <t xml:space="preserve"> 94295 </t>
  </si>
  <si>
    <t>MESTRE DE OBRAS COM ENCARGOS COMPLEMENTARES</t>
  </si>
  <si>
    <t xml:space="preserve"> 90781 </t>
  </si>
  <si>
    <t>TOPOGRAFO COM ENCARGOS COMPLEMENTARES</t>
  </si>
  <si>
    <t>H</t>
  </si>
  <si>
    <t xml:space="preserve"> 88326 </t>
  </si>
  <si>
    <t>VIGIA NOTURNO COM ENCARGOS COMPLEMENTARES</t>
  </si>
  <si>
    <t xml:space="preserve"> 88253 </t>
  </si>
  <si>
    <t>AUXILIAR DE TOPÓGRAFO COM ENCARGOS COMPLEMENTARES</t>
  </si>
  <si>
    <t xml:space="preserve"> 1.2 </t>
  </si>
  <si>
    <t>SERVIÇOS PRELIMINARES</t>
  </si>
  <si>
    <t xml:space="preserve"> 1.2.2. </t>
  </si>
  <si>
    <t xml:space="preserve"> 00010775 </t>
  </si>
  <si>
    <t>LOCACAO DE CONTAINER 2,30  X  6,00 M, ALT. 2,50 M, COM 1 SANITARIO, PARA ESCRITORIO, COMPLETO, SEM DIVISORIAS INTERNAS</t>
  </si>
  <si>
    <t xml:space="preserve"> 1.2.4. </t>
  </si>
  <si>
    <t xml:space="preserve"> 00013244 </t>
  </si>
  <si>
    <t>CONE DE SINALIZACAO EM PVC RIGIDO COM FAIXA REFLETIVA, H = 70 / 76 CM</t>
  </si>
  <si>
    <t xml:space="preserve"> 1.3 </t>
  </si>
  <si>
    <t>MICRODRENAGEM - TERRAPLENAGEM</t>
  </si>
  <si>
    <t>m³</t>
  </si>
  <si>
    <t xml:space="preserve"> 90084 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</si>
  <si>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AF_02/2021</t>
  </si>
  <si>
    <t xml:space="preserve"> 93358 </t>
  </si>
  <si>
    <t>ESCAVAÇÃO MANUAL DE VALA COM PROFUNDIDADE MENOR OU IGUAL A 1,30 M. AF_02/2021</t>
  </si>
  <si>
    <t xml:space="preserve"> 101573 </t>
  </si>
  <si>
    <t>ESCORAMENTO DE VALA, TIPO PONTALETEAMENTO, COM PROFUNDIDADE DE 1,5 A 3,0 M, LARGURA MAIOR OU IGUAL A 1,5 M E MENOR QUE 2,5 M. AF_08/2020</t>
  </si>
  <si>
    <t>m²</t>
  </si>
  <si>
    <t xml:space="preserve"> 101579 </t>
  </si>
  <si>
    <t>ESCORAMENTO DE VALA, TIPO DESCONTÍNUO, COM PROFUNDIDADE DE 1,5 A 3,0 M, LARGURA MAIOR OU IGUAL A 1,5 M E MENOR QUE 2,5 M. AF_08/2020</t>
  </si>
  <si>
    <t xml:space="preserve"> 101617 </t>
  </si>
  <si>
    <t>PREPARO DE FUNDO DE VALA COM LARGURA MAIOR OU IGUAL A 1,5 M E MENOR QUE 2,5 M (ACERTO DO SOLO NATURAL). AF_08/2020</t>
  </si>
  <si>
    <t xml:space="preserve"> 93375 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</si>
  <si>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</si>
  <si>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 xml:space="preserve"> 93362 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</si>
  <si>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</si>
  <si>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 xml:space="preserve"> 93382 </t>
  </si>
  <si>
    <t>REATERRO MANUAL DE VALAS COM COMPACTAÇÃO MECANIZADA. AF_04/2016</t>
  </si>
  <si>
    <t xml:space="preserve"> 95876 </t>
  </si>
  <si>
    <t>TRANSPORTE COM CAMINHÃO BASCULANTE DE 14 M³, EM VIA URBANA PAVIMENTADA, DMT ATÉ 30 KM (UNIDADE: M3XKM). AF_07/2020</t>
  </si>
  <si>
    <t xml:space="preserve"> 100979 </t>
  </si>
  <si>
    <t>CARGA, MANOBRA E DESCARGA DE SOLOS E MATERIAIS GRANULARES EM CAMINHÃO BASCULANTE 14 M³ - CARGA COM ESCAVADEIRA HIDRÁULICA (CAÇAMBA DE 1,20 M³ / 155 HP) E DESCARGA LIVRE (UNIDADE: M3). AF_07/2020</t>
  </si>
  <si>
    <t xml:space="preserve"> 1.4 </t>
  </si>
  <si>
    <t>MICRODRENAGEM - DISPOSITIVOS AUXILIARES</t>
  </si>
  <si>
    <t xml:space="preserve"> 00007781 </t>
  </si>
  <si>
    <t>TUBO DE CONCRETO SIMPLES PARA AGUAS PLUVIAIS, CLASSE PS1, COM ENCAIXE PONTA E BOLSA, DIAMETRO NOMINAL DE 400 MM</t>
  </si>
  <si>
    <t xml:space="preserve"> 00007791 </t>
  </si>
  <si>
    <t>TUBO DE CONCRETO SIMPLES PARA AGUAS PLUVIAIS, CLASSE PS1, COM ENCAIXE PONTA E BOLSA, DIAMETRO NOMINAL DE 600 MM</t>
  </si>
  <si>
    <t xml:space="preserve"> 92821 </t>
  </si>
  <si>
    <t>ASSENTAMENTO DE TUBO DE CONCRETO PARA REDES COLETORAS DE ÁGUAS PLUVIAIS, DIÂMETRO DE 400 MM, JUNTA RÍGIDA, INSTALADO EM LOCAL COM ALTO NÍVEL DE INTERFERÊNCIAS (NÃO INCLUI FORNECIMENTO). AF_12/2015</t>
  </si>
  <si>
    <t xml:space="preserve"> 92824 </t>
  </si>
  <si>
    <t>ASSENTAMENTO DE TUBO DE CONCRETO PARA REDES COLETORAS DE ÁGUAS PLUVIAIS, DIÂMETRO DE 600 MM, JUNTA RÍGIDA, INSTALADO EM LOCAL COM ALTO NÍVEL DE INTERFERÊNCIAS (NÃO INCLUI FORNECIMENTO). AF_12/2015</t>
  </si>
  <si>
    <t xml:space="preserve"> 99319 </t>
  </si>
  <si>
    <t>CHAMINÉ CIRCULAR PARA POÇO DE VISITA PARA DRENAGEM, EM ALVENARIA COM TIJOLOS CERÂMICOS MACIÇOS, DIÂMETRO INTERNO = 0,6 M. AF_12/2020</t>
  </si>
  <si>
    <t xml:space="preserve"> 98114 </t>
  </si>
  <si>
    <t>TAMPA CIRCULAR PARA ESGOTO E DRENAGEM, EM FERRO FUNDIDO, DIÂMETRO INTERNO = 0,6 M. AF_12/2020</t>
  </si>
  <si>
    <t xml:space="preserve"> 100952 </t>
  </si>
  <si>
    <t>TRANSPORTE COM CAMINHÃO CARROCERIA COM GUINDAUTO (MUNCK),  MOMENTO MÁXIMO DE CARGA 11,7 TM, EM VIA URBANA PAVIMENTADA, DMT ATÉ 30KM (UNIDADE: TXKM). AF_07/2020</t>
  </si>
  <si>
    <t xml:space="preserve"> 100953 </t>
  </si>
  <si>
    <t>TRANSPORTE COM CAMINHÃO CARROCERIA COM GUINDAUTO (MUNCK),  MOMENTO MÁXIMO DE CARGA 11,7 TM, EM VIA URBANA PAVIMENTADA, ADICIONAL PARA DMT EXCEDENTE A 30 KM (UNIDADE: TXKM). AF_07/2020</t>
  </si>
  <si>
    <t xml:space="preserve"> 101014 </t>
  </si>
  <si>
    <t>CARGA, MANOBRA E DESCARGA DE TUBOS DE CONCRETO, DN 400 MM, EM CAMINHÃO CARROCERIA COM GUINDAUTO (MUNCK) 11,7 TM. AF_07/2020</t>
  </si>
  <si>
    <t>T</t>
  </si>
  <si>
    <t xml:space="preserve"> 101463 </t>
  </si>
  <si>
    <t>CARGA, MANOBRA E DESCARGA DE TUBOS DE CONCRETO, DN 600 MM, EM CAMINHÃO CARROCERIA COM GUINDAUTO (MUNCK) 11,7 TM. AF_07/2020</t>
  </si>
  <si>
    <t xml:space="preserve"> 1.5 </t>
  </si>
  <si>
    <t>IMPLANTAÇÃO ASFÁLTICA - TERRAPLENAGEM</t>
  </si>
  <si>
    <t xml:space="preserve"> 96385 </t>
  </si>
  <si>
    <t>EXECUÇÃO E COMPACTAÇÃO DE ATERRO COM SOLO PREDOMINANTEMENTE ARGILOSO - EXCLUSIVE SOLO, ESCAVAÇÃO, CARGA E TRANSPORTE. AF_11/2019</t>
  </si>
  <si>
    <t xml:space="preserve"> 1.6 </t>
  </si>
  <si>
    <t xml:space="preserve"> 100576 </t>
  </si>
  <si>
    <t>REGULARIZAÇÃO E COMPACTAÇÃO DE SUBLEITO DE SOLO  PREDOMINANTEMENTE ARGILOSO. AF_11/2019</t>
  </si>
  <si>
    <t xml:space="preserve"> 00004748 </t>
  </si>
  <si>
    <t xml:space="preserve"> 102332 </t>
  </si>
  <si>
    <t>TRANSPORTE COM CAMINHÃO TANQUE DE TRANSPORTE DE MATERIAL ASFÁLTICO DE 20000 L, EM VIA URBANA PAVIMENTADA, DMT ATÉ 30KM (UNIDADE: TXKM). AF_07/2020</t>
  </si>
  <si>
    <t xml:space="preserve"> 1.7 </t>
  </si>
  <si>
    <t>IMPLANTAÇÃO ASFÁLTICA - PAVIMENTAÇÃO DA CAPA</t>
  </si>
  <si>
    <t xml:space="preserve"> 1.7.1. </t>
  </si>
  <si>
    <t xml:space="preserve"> 97807 </t>
  </si>
  <si>
    <t>PAVIMENTO COM TRATAMENTO SUPERFICIAL DUPLO, COM EMULSÃO ASFÁLTICA RR-2C, COM CAPA SELANTE. AF_01/2020</t>
  </si>
  <si>
    <t xml:space="preserve"> 1.7.2. </t>
  </si>
  <si>
    <t xml:space="preserve"> 1.7.3. </t>
  </si>
  <si>
    <t xml:space="preserve"> 102333 </t>
  </si>
  <si>
    <t>TRANSPORTE COM CAMINHÃO TANQUE DE TRANSPORTE DE MATERIAL ASFÁLTICO DE 20000 L, EM VIA URBANA PAVIMENTADA, ADICIONAL PARA DMT EXCEDENTE A 30 KM (UNIDADE: TXKM). AF_07/2020</t>
  </si>
  <si>
    <t xml:space="preserve"> 1.7.4. </t>
  </si>
  <si>
    <t xml:space="preserve"> 1.8 </t>
  </si>
  <si>
    <t>SERVIÇOS COMPLEMENTARES</t>
  </si>
  <si>
    <t xml:space="preserve"> 1.8.2. </t>
  </si>
  <si>
    <t xml:space="preserve"> 1.8.3. </t>
  </si>
  <si>
    <t xml:space="preserve"> 1.9 </t>
  </si>
  <si>
    <t>PASSEIO COM ACESSIBILIDADE</t>
  </si>
  <si>
    <t xml:space="preserve"> 1.9.1. </t>
  </si>
  <si>
    <t xml:space="preserve"> 97084 </t>
  </si>
  <si>
    <t>COMPACTAÇÃO MECÂNICA DE SOLO PARA EXECUÇÃO DE RADIER, COM COMPACTADOR DE SOLOS TIPO PLACA VIBRATÓRIA. AF_09/2017</t>
  </si>
  <si>
    <t xml:space="preserve"> 1.9.2. </t>
  </si>
  <si>
    <t xml:space="preserve"> 100983 </t>
  </si>
  <si>
    <t>CARGA, MANOBRA E DESCARGA DE ENTULHO EM CAMINHÃO BASCULANTE 14 M³ - CARGA COM ESCAVADEIRA HIDRÁULICA  (CAÇAMBA DE 0,80 M³ / 111 HP) E DESCARGA LIVRE (UNIDADE: M3). AF_07/2020</t>
  </si>
  <si>
    <t xml:space="preserve"> 1.9.3. </t>
  </si>
  <si>
    <t xml:space="preserve"> 95879 </t>
  </si>
  <si>
    <t>TRANSPORTE COM CAMINHÃO BASCULANTE DE 14 M³, EM VIA URBANA PAVIMENTADA, DMT ATÉ 30 KM (UNIDADE: TXKM). AF_07/2020</t>
  </si>
  <si>
    <t xml:space="preserve"> 1.9.5. </t>
  </si>
  <si>
    <t xml:space="preserve"> 94962 </t>
  </si>
  <si>
    <t>CONCRETO MAGRO PARA LASTRO, TRAÇO 1:4,5:4,5 (EM MASSA SECA DE CIMENTO/ AREIA MÉDIA/ BRITA 1) - PREPARO MECÂNICO COM BETONEIRA 400 L. AF_05/2021</t>
  </si>
  <si>
    <t xml:space="preserve"> 1.9.6. </t>
  </si>
  <si>
    <t xml:space="preserve"> 92873 </t>
  </si>
  <si>
    <t>LANÇAMENTO COM USO DE BALDES, ADENSAMENTO E ACABAMENTO DE CONCRETO EM ESTRUTURAS. AF_12/2015</t>
  </si>
  <si>
    <t xml:space="preserve"> 1.9.7. </t>
  </si>
  <si>
    <t xml:space="preserve"> 94991 </t>
  </si>
  <si>
    <t>EXECUÇÃO DE PASSEIO (CALÇADA) OU PISO DE CONCRETO COM CONCRETO MOLDADO IN LOCO, USINADO, ACABAMENTO CONVENCIONAL, NÃO ARMADO. AF_07/2016</t>
  </si>
  <si>
    <t xml:space="preserve"> 1.9.8. </t>
  </si>
  <si>
    <t xml:space="preserve"> 100947 </t>
  </si>
  <si>
    <t>TRANSPORTE COM CAMINHÃO CARROCERIA 9T, EM VIA URBANA PAVIMENTADA, DMT ATÉ 30KM (UNIDADE: TXKM). AF_07/2020</t>
  </si>
  <si>
    <t xml:space="preserve"> 1.9.9. </t>
  </si>
  <si>
    <t xml:space="preserve"> 100948 </t>
  </si>
  <si>
    <t>TRANSPORTE COM CAMINHÃO CARROCERIA 9T, EM VIA URBANA PAVIMENTADA, ADICIONAL PARA DMT EXCEDENTE A 30 KM (UNIDADE: TXKM). AF_07/2020</t>
  </si>
  <si>
    <t xml:space="preserve"> 1.10 </t>
  </si>
  <si>
    <t>SINALIZAÇÃO VIÁRIA DEFINITIVA - HORIZONTAL E VERTICAL</t>
  </si>
  <si>
    <t xml:space="preserve"> 1.10.3. </t>
  </si>
  <si>
    <t xml:space="preserve"> 00013521 </t>
  </si>
  <si>
    <t>PLACA DE ACO ESMALTADA PARA  IDENTIFICACAO DE RUA, *45 CM X 20* CM</t>
  </si>
  <si>
    <t>Total Geral</t>
  </si>
  <si>
    <t>Composição</t>
  </si>
  <si>
    <t>V1</t>
  </si>
  <si>
    <t>Cotação</t>
  </si>
  <si>
    <t>E0</t>
  </si>
  <si>
    <t>CAMINHONETE - 71 A 115 CV (SEM MOTORISTA) (116,49h CPI + 66h CHP - 182,49h MDO)(REF. SINAPI COD. 92145)</t>
  </si>
  <si>
    <t>INSTRUMENTAL DE TOPOGRAFIA</t>
  </si>
  <si>
    <t>mês</t>
  </si>
  <si>
    <t>un.mês</t>
  </si>
  <si>
    <t>ADMINISTRAÇÃO LOCAL</t>
  </si>
  <si>
    <t xml:space="preserve"> 1.1</t>
  </si>
  <si>
    <t xml:space="preserve"> 1.2.1. </t>
  </si>
  <si>
    <t xml:space="preserve"> 1.2.3. </t>
  </si>
  <si>
    <t>SP/0001</t>
  </si>
  <si>
    <t>PLACA DE IDENTIFICAÇÃO DE OBRA PÚBLICA, INCLUSIVE PINTURA E ADESIVOS, ESTRUTURA E  SUPORTE DE MADEIRA. FORNECIMENTO E COLOCAÇÃO.</t>
  </si>
  <si>
    <t xml:space="preserve">un </t>
  </si>
  <si>
    <t>m³xKm</t>
  </si>
  <si>
    <t>m</t>
  </si>
  <si>
    <t>TxKm</t>
  </si>
  <si>
    <t>SEGURANÇA DE TRÂNSITO - SINALIZAÇÃO DE ADVERTÊNCIA DE OBRA COM PLACA (FUNDO LARANJA) SOBRE CAVALETE, CONFORME ABNT - NBR-7678 SEGURANÇA NA EXECUÇÃO DE OBRAS E SERVIÇOS DE CONSTRUÇÃO MINISTÉRIO DO TRABALHO E DA PREVIDÊNCIA SOCIAL - NB-26 - SINALIZAÇÃO DE SEGURANÇA CONTRAN - MANUAL DE NOÇÕES DE NORMAS DE TRÂNSITO</t>
  </si>
  <si>
    <t>SP/0020</t>
  </si>
  <si>
    <t>1.2.5.</t>
  </si>
  <si>
    <t>SP/0050</t>
  </si>
  <si>
    <t>SONDAGEM DE INVESTIGAÇÃO DE INTERFERÊNCIAS SUBTERRÂNEAS, INCLUINDO ESCAVAÇÕES MECÂNICA E MANUAL E REATERRO</t>
  </si>
  <si>
    <t>SP/0060</t>
  </si>
  <si>
    <t>REPARO EM RAMAL DE LIGAÇÃO PREDIAL DE ÁGUA</t>
  </si>
  <si>
    <t>DR/0135</t>
  </si>
  <si>
    <t>PV-1 - POÇO DE VISITA, COM DIMENSÕES INTERNAS DE 1,98M X 1,98M X 1,50M (BXBXH), EM ALVENARIA DE BLOCO DE CONCRETO ESTRUTURAL FBK 14MPA, CONFORME PROJETO TIPO. EXCLUSIVE PESCOÇO E TAMPÃO</t>
  </si>
  <si>
    <t>DR/0205</t>
  </si>
  <si>
    <t>CP-1 - CAIXA DE PASSAGEM, COM DIMENSÕES INTERNAS DE  1,98M X 1,98M X 1,50M (BXBXH), EM ALVENARIA DE BLOCO DE CONCRETO ESTRUTURAL FBK 14MPA, CONFORME PROJETO TIPO</t>
  </si>
  <si>
    <t>DR/0265</t>
  </si>
  <si>
    <t>BLSC - BOCA-DE-LOBO SIMPLES EM CONCRETO SIMPLES FCK 20 MPA, INCLUINDO FORMA, ESCAVAÇÃO, SARJETA DE CONTORNO (CHAMA) EM CONCRETO E GRELHA EM F°F° TIPO PESADA, CONFORME PROJETO</t>
  </si>
  <si>
    <t>SR/0100</t>
  </si>
  <si>
    <t>RECORTE MECÂNICO DE PAVIMENTO ASFÁLTICO OU PISO DE CONCRETO, COM SERRA DE DISCO DIAMANTADO PARA PISO/ASFALTO</t>
  </si>
  <si>
    <t>SR/0010</t>
  </si>
  <si>
    <t>DEMOLIÇÃO DE PAVIMENTO, DE FORMA MANUAL, SEM REAPROVEITAMENTO (REFER. SICRO CÓD. 1600436)</t>
  </si>
  <si>
    <t>ST/0020</t>
  </si>
  <si>
    <t>CARGA MANUAL, MANOBRA E DESCARGA DE ENTULHO EM CAMINHÃO BASCULANTE 6M3 (REF. SICRO COD. 72897)</t>
  </si>
  <si>
    <t>RCP/001</t>
  </si>
  <si>
    <t>RECOMPOSOÇÃO DE PAVIMENTO COM BASE DE CASCALHO, E=15CM, E TRATAMENTO SUPERFICIAL DUPLO COM CAPA SELANTE</t>
  </si>
  <si>
    <t>PA/0005</t>
  </si>
  <si>
    <t>PREPARO DO SUBLEITO, ESCAVAÇÃO E CARGA. EXCLUSIVE TRANSPORTE</t>
  </si>
  <si>
    <t>PA/0021</t>
  </si>
  <si>
    <t>EXECUÇÃO E COMPACTAÇÃO DE BASE E OU SUB-BASE, 100% PM, ESTABILIZADO GRANULOMETRICAMENTE, SEM MISTURA, COM MATERIAL DE JAZIDA. EXCLUSIVE FORNECIMENTO E TRANSPORTE (REFER. SINAPI CÓD. 4011219)</t>
  </si>
  <si>
    <t>PA/0024</t>
  </si>
  <si>
    <t>EXECUÇÃO DE IMPRIMAÇÃO COM ASFALTO DILUIÍDO - CM-30 (SINAPI 96401)</t>
  </si>
  <si>
    <t xml:space="preserve"> 1.8.1. </t>
  </si>
  <si>
    <t>SC/0005</t>
  </si>
  <si>
    <t>MEIO-FIO (GUIA) COM SARJETA, CONCRETO FCK = 15MPA, SEÇÃO 615 CM², MOLDADO NO LOCAL, INCLUSIVE ESCAVAÇÃO E PINTURA A CAL EM UMA DEMÃO</t>
  </si>
  <si>
    <t xml:space="preserve"> 1.9.4. </t>
  </si>
  <si>
    <t xml:space="preserve"> 1.9.10. </t>
  </si>
  <si>
    <t>SC/0080</t>
  </si>
  <si>
    <t>PISO TÁTIL DE ALERTA OU DIRECIONAL COM LAJOTA CIMENTÍCIA  40X40X2,5CM, NAS CORES DA NBR 16537, ASSENTADO COM ARGAMASSA DE CIMENTO E AREIA 1:3</t>
  </si>
  <si>
    <t>ST/0070</t>
  </si>
  <si>
    <t>CARGA, MANOBRA E DESCARGA DE MATERIAIS DIVERSOS EM CAMINHÃO CARROCERIA - CARGA E DESCAGA MANUAIS (REFER. SICRO CÓD.5915474)</t>
  </si>
  <si>
    <t xml:space="preserve"> 1.10.1. </t>
  </si>
  <si>
    <t xml:space="preserve"> 1.10.2. </t>
  </si>
  <si>
    <t xml:space="preserve"> 1.10.4. </t>
  </si>
  <si>
    <t xml:space="preserve"> 1.10.5. </t>
  </si>
  <si>
    <t>SV/0037</t>
  </si>
  <si>
    <t>PINTURA DE FAIXA - TINTA BASE ACRÍLICA EMULSIONADA EM ÁGUA - ESPESSURA DE 0,5 MM (REFER. SICRO CÓD. 5213403)</t>
  </si>
  <si>
    <t>SV/0012</t>
  </si>
  <si>
    <t>PINTURA DE SETAS E LEGENDAS - TINTA BASE ACRÍLICA EMULSIONADA EM ÁGUA - ESPESSURA DE 0,5 MM (REFER. SICRO CÓD. 5213407)</t>
  </si>
  <si>
    <t>SV/0090</t>
  </si>
  <si>
    <t>COLUNA SIMPLES DE 50,8 MM (2") DE DIÂMETRO, ESPESSURA DA PAREDE 2,75MM, ALTURA TOTAL DE 3500MM, EM AÇO GALVANIZADO POR IMERSÃO À QUENTE PARA SUPORTE DE PLACA DE SINALIZAÇÃO E FIXADO EM BASE DE CONCRETO NÃO ESTRUTURAL  - FORNECIMENTO E IMPLANTAÇÃO. INCLUSIVE SERVIÇO DE IMPLANTAÇÃO DA PLACA DE SINALIZAÇÃO</t>
  </si>
  <si>
    <t>SV/0105</t>
  </si>
  <si>
    <t>PLACA DE SINALIZAÇÃO DE ALUMÍNIO, ESPESSURA 1,5MM, COM FUNDO, SÍMBOLOS E TARJAS EM PELÍCULA REFLETIVA COM ESFERAS INCLUSAS TIPO I-A DA NBR 14644 (GT/GT), INCLUSIVE ELEMENTOS DE FIXAÇÃO, CONFORME ESPECIFICAÇÃO AGETRAN/PMCG - FORNECIMENTO</t>
  </si>
  <si>
    <t>OBRA:</t>
  </si>
  <si>
    <t>BDI</t>
  </si>
  <si>
    <t>ÁREA:</t>
  </si>
  <si>
    <t>LOCAL:</t>
  </si>
  <si>
    <t>PROP.: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</si>
  <si>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</si>
  <si>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</si>
  <si>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</si>
  <si>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</si>
  <si>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</si>
  <si>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</si>
  <si>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</si>
  <si>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</si>
  <si>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</si>
  <si>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</si>
  <si>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</si>
  <si>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</si>
  <si>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</si>
  <si>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</si>
  <si>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</si>
  <si>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</si>
  <si>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</si>
  <si>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</si>
  <si>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</si>
  <si>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</si>
  <si>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</si>
  <si>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</si>
  <si>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</si>
  <si>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</si>
  <si>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r>
      <t xml:space="preserve">
________________________________________________________
</t>
    </r>
    <r>
      <rPr>
        <i/>
        <sz val="10"/>
        <color indexed="8"/>
        <rFont val="Calibri"/>
        <family val="2"/>
      </rPr>
      <t>RESPONSÁVEL TÉCNICO</t>
    </r>
  </si>
  <si>
    <r>
      <t xml:space="preserve"> 
</t>
    </r>
    <r>
      <rPr>
        <sz val="14"/>
        <color theme="4"/>
        <rFont val="Arial"/>
        <family val="2"/>
      </rPr>
      <t>Tempo de trabalho e desenvolvimento</t>
    </r>
  </si>
  <si>
    <t>ÁREA</t>
  </si>
  <si>
    <t>INFRAESTRUTURA URBANA - PAVIMENTAÇÃO ASFÁLTICA E DRENAGEM - PROGRAMA AVANÇAR CIDADES</t>
  </si>
  <si>
    <t>VALOR TOTAL DA OBRA:</t>
  </si>
  <si>
    <t>PLANILHA ORÇAMENTÁRIA</t>
  </si>
  <si>
    <t>ITEM</t>
  </si>
  <si>
    <t>DESCRIÇÃO DO ITEM</t>
  </si>
  <si>
    <t>PERÍODO</t>
  </si>
  <si>
    <t>30 DIAS</t>
  </si>
  <si>
    <t>60 DIAS</t>
  </si>
  <si>
    <t>90 DIAS</t>
  </si>
  <si>
    <t>120 DIAS</t>
  </si>
  <si>
    <t>TOTAL</t>
  </si>
  <si>
    <t>VALOR (R$)</t>
  </si>
  <si>
    <t>%</t>
  </si>
  <si>
    <t>CRONOGRAMA FÍSICO-FINANCEIRO</t>
  </si>
  <si>
    <t>COMPOSIÇÃO BDI COM DESONERAÇÃO</t>
  </si>
  <si>
    <t>COMPOSIÇÃO</t>
  </si>
  <si>
    <t>PREFEITURA MUNICIPAL DE SIDROLÂNDIA</t>
  </si>
  <si>
    <t>150 DIAS</t>
  </si>
  <si>
    <t>180 DIAS</t>
  </si>
  <si>
    <t>VALOR TOTAL</t>
  </si>
  <si>
    <t>VALOR ACUMULADO</t>
  </si>
  <si>
    <t>M2</t>
  </si>
  <si>
    <t>SP/0025</t>
  </si>
  <si>
    <t>M</t>
  </si>
  <si>
    <t>SP/0030</t>
  </si>
  <si>
    <t>UN</t>
  </si>
  <si>
    <t>SR/0080</t>
  </si>
  <si>
    <t>M3</t>
  </si>
  <si>
    <t>COTAÇÃO</t>
  </si>
  <si>
    <t>SEL-011</t>
  </si>
  <si>
    <t>PA/0023</t>
  </si>
  <si>
    <t>SEL-004</t>
  </si>
  <si>
    <t>E9644</t>
  </si>
  <si>
    <t>M2036</t>
  </si>
  <si>
    <t>M2044</t>
  </si>
  <si>
    <t>MAT099600 (SCO-RIO)</t>
  </si>
  <si>
    <t>UN.MÊS</t>
  </si>
  <si>
    <t>M²</t>
  </si>
  <si>
    <t>PLACA DE IDENTIFICAÇÃO DE OBRA PÚBLICA, INCLUSIVE PINTURA E ADESIVOS, ESTRUTURA E SUPORTE DE MADEIRA. FORNECIMENTO E COLOCAÇÃO</t>
  </si>
  <si>
    <t>SEGURANÇA DE TRÂNSITO - SINALIZAÇÃO DE ADVERTÊNCIA DE OBRA COM ELEMENTO LUMINOSO (BALDE VERMELHO)</t>
  </si>
  <si>
    <t>SEGURANÇA DE TRÂNSITO - ISOLAMENTO DE OBRA COM TELA CERQUITE PLÁTICA LARANJA CONFORME ABNT - NBR-7678 SEGURANÇA NA EXECUÇÃO DE OBRAS E SERVIÇOS DE CONSTRUÇÃO MINISTÉRIO DO TRABALHO E DA PREVIDÊNCIA SOCIAL - NB-26 - SINALIZAÇÃO DE SEGURANÇA CONTRAN - MANUAL DE NOÇÕES DE NORMAS DE TRÂNSITO</t>
  </si>
  <si>
    <t>DEMOLIÇÃO DE BOCA DE LOBO, INCLUINDO CARGA E BOTA-FORA DO ENTULHO E REATERRO DA CAVA</t>
  </si>
  <si>
    <t xml:space="preserve">BLSC - BOCA-DE-LOBO SIMPLES EM CONCRETO SIMPLES FCK 20 MPA, INCLUINDO FORMA, ESCAVAÇÃO, SARJETA DE CONTORNO (CHAMA) EM CONCRETO E GRELHA EM F°F° TIPO PESADA, CONFORME PROJETO </t>
  </si>
  <si>
    <t>PINTURA DE LIGAÇÃO, EXECUÇÃO E FORNECIMENTO DE EMULSÃO ASFÁLTICA RR-1C (REFER. SICRO CÓD. 4011353)</t>
  </si>
  <si>
    <t xml:space="preserve"> CAMINHONETE - 71 A 115 CV (SEM MOTORISTA) (116,49H CPI + 66H CHP - 182,49H MDO)(REF. SINAPI COD. 92145)</t>
  </si>
  <si>
    <t>CARPINTEIRO DE FORMAS COM ENCARGOS COMPLEMENTARES</t>
  </si>
  <si>
    <t>SERVENTE COM ENCARGOS COMPLEMENTARES</t>
  </si>
  <si>
    <t>SARRAFO NAO APARELHADO *2,5 X 7* CM, EM MACARANDUBA, ANGELIM OU EQUIVALENTE DA REGIAO -  BRUTA</t>
  </si>
  <si>
    <t>PONTALETE *7,5 X 7,5* CM EM PINUS, MISTA OU EQUIVALENTE DA REGIAO - BRUTA</t>
  </si>
  <si>
    <t>PLACA DE OBRA (PARA CONSTRUCAO CIVIL) EM CHAPA GALVANIZADA *N. 22*, ADESIVADA, DE *2,0 X 1,125* M</t>
  </si>
  <si>
    <t>PREGO DE ACO POLIDO COM CABECA 18 X 30 (2 3/4 X 10)</t>
  </si>
  <si>
    <t xml:space="preserve"> 88262 </t>
  </si>
  <si>
    <t xml:space="preserve"> 88316 </t>
  </si>
  <si>
    <t xml:space="preserve"> 00004417 </t>
  </si>
  <si>
    <t xml:space="preserve"> 00004491 </t>
  </si>
  <si>
    <t xml:space="preserve"> 00004813 </t>
  </si>
  <si>
    <t xml:space="preserve"> 00005075 </t>
  </si>
  <si>
    <t>KG</t>
  </si>
  <si>
    <t xml:space="preserve"> 88261 </t>
  </si>
  <si>
    <t>CARPINTEIRO DE ESQUADRIA COM ENCARGOS COMPLEMENTARES</t>
  </si>
  <si>
    <t xml:space="preserve"> 88311 </t>
  </si>
  <si>
    <t>PINTOR DE LETREIROS COM ENCARGOS COMPLEMENTARES</t>
  </si>
  <si>
    <t xml:space="preserve"> 00011051 </t>
  </si>
  <si>
    <t>CHAPA DE ACO GALVANIZADA BITOLA GSG 26, E = 0,50 MM (4,00 KG/M2)</t>
  </si>
  <si>
    <t xml:space="preserve"> 00004509 </t>
  </si>
  <si>
    <t>SARRAFO *2,5 X 10* CM EM PINUS, MISTA OU EQUIVALENTE DA REGIAO - BRUTA</t>
  </si>
  <si>
    <t xml:space="preserve"> 00007292 </t>
  </si>
  <si>
    <t>TINTA ESMALTE SINTETICO PREMIUM BRILHANTE</t>
  </si>
  <si>
    <t>L</t>
  </si>
  <si>
    <t xml:space="preserve"> 96616 </t>
  </si>
  <si>
    <t>LASTRO DE CONCRETO MAGRO, APLICADO EM BLOCOS DE COROAMENTO OU SAPATAS. AF_08/2017</t>
  </si>
  <si>
    <t xml:space="preserve"> 88264 </t>
  </si>
  <si>
    <t>ELETRICISTA COM ENCARGOS COMPLEMENTARES</t>
  </si>
  <si>
    <t xml:space="preserve"> 00000939 </t>
  </si>
  <si>
    <t>FIO DE COBRE, SOLIDO, CLASSE 1, ISOLACAO EM PVC/A, ANTICHAMA BWF-B, 450/750V, SECAO NOMINAL 2,5 MM2</t>
  </si>
  <si>
    <t xml:space="preserve"> 00002705 </t>
  </si>
  <si>
    <t>ENERGIA ELETRICA ATE 2000 KWH INDUSTRIAL, SEM DEMANDA</t>
  </si>
  <si>
    <t>KW/H</t>
  </si>
  <si>
    <t xml:space="preserve"> 00003753 </t>
  </si>
  <si>
    <t>LAMPADA FLUORESCENTE TUBULAR T10, DE 20 OU 40 W, BIVOLT</t>
  </si>
  <si>
    <t xml:space="preserve"> 00004815 </t>
  </si>
  <si>
    <t>BALDE VERMELHO PARA SINALIZACAO DE VIAS</t>
  </si>
  <si>
    <t xml:space="preserve"> 00012294 </t>
  </si>
  <si>
    <t>SOQUETE DE PORCELANA BASE E27, PARA USO AO TEMPO, PARA LAMPADAS</t>
  </si>
  <si>
    <t xml:space="preserve"> 00037524 </t>
  </si>
  <si>
    <t>TELA PLASTICA LARANJA, TIPO TAPUME PARA SINALIZACAO, MALHA RETANGULAR, ROLO 1.20 X 50 M (L X C)</t>
  </si>
  <si>
    <t xml:space="preserve"> 00000033 </t>
  </si>
  <si>
    <t>ACO CA-50, 8,0 MM, VERGALHAO</t>
  </si>
  <si>
    <t xml:space="preserve"> 00000345 </t>
  </si>
  <si>
    <t>ARAME GALVANIZADO 18 BWG, D = 1,24MM (0,009 KG/M)</t>
  </si>
  <si>
    <t xml:space="preserve"> 90099 </t>
  </si>
  <si>
    <t>ESCAVAÇÃO MECANIZADA DE VALA COM PROF. ATÉ 1,5 M (MÉDIA ENTRE MONTANTE E JUSANTE/UMA COMPOSIÇÃO POR TRECHO), COM RETROESCAVADEIRA (0,26 M3/88 HP), LARG. MENOR QUE 0,8 M, EM SOLO DE 1A CATEGORIA, EM LOCAIS COM ALTO NÍVEL DE INTERFERÊNCIA. AF_02/2021</t>
  </si>
  <si>
    <t xml:space="preserve"> 93374 </t>
  </si>
  <si>
    <t>REATERRO MECANIZADO DE VALA COM RETROESCAVADEIRA (CAPACIDADE DA CAÇAMBA DA RETRO: 0,26 M³ / POTÊNCIA: 88 HP), LARGURA ATÉ 0,8 M, PROFUNDIDADE ATÉ 1,5 M, COM SOLO (SEM SUBSTITUIÇÃO) DE 1ª CATEGORIA EM LOCAIS COM ALTO NÍVEL DE INTERFERÊNCIA. AF_04/2016</t>
  </si>
  <si>
    <t xml:space="preserve"> 5681 </t>
  </si>
  <si>
    <t>RETROESCAVADEIRA SOBRE RODAS COM CARREGADEIRA, TRAÇÃO 4X2, POTÊNCIA LÍQ. 79 HP, CAÇAMBA CARREG. CAP. MÍN. 1 M3, CAÇAMBA RETRO CAP. 0,20 M3, PESO OPERACIONAL MÍN. 6.570 KG, PROFUNDIDADE ESCAVAÇÃO MÁX. 4,37 M - CHI DIURNO. AF_06/2014</t>
  </si>
  <si>
    <t>CHI</t>
  </si>
  <si>
    <t xml:space="preserve"> 88267 </t>
  </si>
  <si>
    <t>ENCANADOR OU BOMBEIRO HIDRÁULICO COM ENCARGOS COMPLEMENTARES</t>
  </si>
  <si>
    <t xml:space="preserve"> 00009813 </t>
  </si>
  <si>
    <t>TUBO DE POLIETILENO DE ALTA DENSIDADE (PEAD), PE-80, DE = 20 MM X 2,3 MM DE PAREDE, PARA LIGACAO DE AGUA PREDIAL (NBR 15561)</t>
  </si>
  <si>
    <t xml:space="preserve"> 00000064 </t>
  </si>
  <si>
    <t>UNIAO EM POLIPROPILENO (PP), PARA TUBO EM PEAD, 20 MM - LIGACAO PREDIAL DE AGUA</t>
  </si>
  <si>
    <t xml:space="preserve"> 96995 </t>
  </si>
  <si>
    <t>REATERRO MANUAL APILOADO COM SOQUETE. AF_10/2017</t>
  </si>
  <si>
    <t xml:space="preserve"> 97624 </t>
  </si>
  <si>
    <t>DEMOLIÇÃO DE ALVENARIA DE TIJOLO MACIÇO, DE FORMA MANUAL, SEM REAPROVEITAMENTO. AF_12/2017</t>
  </si>
  <si>
    <t xml:space="preserve"> 00006079 </t>
  </si>
  <si>
    <t>ARGILA, ARGILA VERMELHA OU ARGILA ARENOSA (RETIRADA NA JAZIDA, SEM TRANSPORTE)</t>
  </si>
  <si>
    <t xml:space="preserve"> 97914 </t>
  </si>
  <si>
    <t>TRANSPORTE COM CAMINHÃO BASCULANTE DE 6 M³, EM VIA URBANA PAVIMENTADA, DMT ATÉ 30 KM (UNIDADE: M3XKM). AF_07/2020</t>
  </si>
  <si>
    <t>M3XKM</t>
  </si>
  <si>
    <t xml:space="preserve"> 88309 </t>
  </si>
  <si>
    <t>PEDREIRO COM ENCARGOS COMPLEMENTARES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</si>
  <si>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</si>
  <si>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</si>
  <si>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</si>
  <si>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 xml:space="preserve"> 88245 </t>
  </si>
  <si>
    <t>ARMADOR COM ENCARGOS COMPLEMENTARES</t>
  </si>
  <si>
    <t xml:space="preserve"> 97083 </t>
  </si>
  <si>
    <t>COMPACTAÇÃO MECÂNICA DE SOLO PARA EXECUÇÃO DE RADIER, COM COMPACTADOR DE SOLOS A PERCUSSÃO. AF_09/2017</t>
  </si>
  <si>
    <t xml:space="preserve"> 100324 </t>
  </si>
  <si>
    <t>LASTRO COM MATERIAL GRANULAR (PEDRA BRITADA N.1 E PEDRA BRITADA N.2), APLICADO EM PISOS OU LAJES SOBRE SOLO, ESPESSURA DE *10 CM*. AF_07/2019</t>
  </si>
  <si>
    <t xml:space="preserve"> 96620 </t>
  </si>
  <si>
    <t>LASTRO DE CONCRETO MAGRO, APLICADO EM PISOS, LAJES SOBRE SOLO OU RADIERS. AF_08/2017</t>
  </si>
  <si>
    <t xml:space="preserve"> 94964 </t>
  </si>
  <si>
    <t>CONCRETO FCK = 20MPA, TRAÇO 1:2,7:3 (EM MASSA SECA DE CIMENTO/ AREIA MÉDIA/ BRITA 1) - PREPARO MECÂNICO COM BETONEIRA 400 L. AF_05/2021</t>
  </si>
  <si>
    <t xml:space="preserve"> 00034564 </t>
  </si>
  <si>
    <t>BLOCO DE CONCRETO ESTRUTURAL 14 X 19 X 29 CM, FBK 14 MPA (NBR 6136)</t>
  </si>
  <si>
    <t xml:space="preserve"> 00038592 </t>
  </si>
  <si>
    <t>MEIO BLOCO DE CONCRETO ESTRUTURAL 14 X 19 X 14 CM, FBK 14 MPA (NBR 6136)</t>
  </si>
  <si>
    <t xml:space="preserve"> 00038599 </t>
  </si>
  <si>
    <t>CANALETA DE CONCRETO ESTRUTURAL 14 X 19 X 29 CM, FBK 14 MPA (NBR 6136)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</si>
  <si>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</si>
  <si>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</si>
  <si>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87878 </t>
  </si>
  <si>
    <t>CHAPISCO APLICADO EM ALVENARIAS E ESTRUTURAS DE CONCRETO INTERNAS, COM COLHER DE PEDREIRO.  ARGAMASSA TRAÇO 1:3 COM PREPARO MANUAL. AF_06/2014</t>
  </si>
  <si>
    <t xml:space="preserve"> 00042407 </t>
  </si>
  <si>
    <t>TRELICA NERVURADA (ESPACADOR), ALTURA = 120,0 MM, DIAMETRO DOS BANZOS INFERIORES E SUPERIOR = 6,0 MM, DIAMETRO DA DIAGONAL = 4,2 MM</t>
  </si>
  <si>
    <t xml:space="preserve"> 92518 </t>
  </si>
  <si>
    <t>MONTAGEM E DESMONTAGEM DE FÔRMA DE LAJE MACIÇA, PÉ-DIREITO SIMPLES, EM CHAPA DE MADEIRA COMPENSADA RESINADA, 6 UTILIZAÇÕES. AF_09/2020</t>
  </si>
  <si>
    <t xml:space="preserve"> 96536 </t>
  </si>
  <si>
    <t>FABRICAÇÃO, MONTAGEM E DESMONTAGEM DE FÔRMA PARA VIGA BALDRAME, EM MADEIRA SERRADA, E=25 MM, 4 UTILIZAÇÕES. AF_06/2017</t>
  </si>
  <si>
    <t xml:space="preserve"> 96544 </t>
  </si>
  <si>
    <t>ARMAÇÃO DE BLOCO, VIGA BALDRAME OU SAPATA UTILIZANDO AÇO CA-50 DE 6,3 MM - MONTAGEM. AF_06/2017</t>
  </si>
  <si>
    <t xml:space="preserve"> 00043127 </t>
  </si>
  <si>
    <t>TELA DE ACO SOLDADA NERVURADA, CA-60, Q-283 (4,48 KG/M2), DIAMETRO DO FIO = 6,0 MM, LARGURA = 2,45 X 6,00 M DE COMPRIMENTO, ESPACAMENTO DA MALHA = 10 X 10 CM</t>
  </si>
  <si>
    <t xml:space="preserve"> 92431 </t>
  </si>
  <si>
    <t>MONTAGEM E DESMONTAGEM DE FÔRMA DE PILARES RETANGULARES E ESTRUTURAS SIMILARES, PÉ-DIREITO SIMPLES, EM CHAPA DE MADEIRA COMPENSADA PLASTIFICADA, 10 UTILIZAÇÕES. AF_09/2020</t>
  </si>
  <si>
    <t xml:space="preserve"> 92915 </t>
  </si>
  <si>
    <t>ARMAÇÃO DE ESTRUTURAS DE CONCRETO ARMADO, EXCETO VIGAS, PILARES, LAJES E FUNDAÇÕES, UTILIZANDO AÇO CA-60 DE 5,0 MM - MONTAGEM. AF_12/2015</t>
  </si>
  <si>
    <t xml:space="preserve"> 92917 </t>
  </si>
  <si>
    <t>ARMAÇÃO DE ESTRUTURAS DE CONCRETO ARMADO, EXCETO VIGAS, PILARES, LAJES E FUNDAÇÕES, UTILIZANDO AÇO CA-50 DE 8,0 MM - MONTAGEM. AF_12/2015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</si>
  <si>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</si>
  <si>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</si>
  <si>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00013887 </t>
  </si>
  <si>
    <t>DISCO DE CORTE DIAMANTADO SEGMENTADO PARA CONCRETO, DIAMETRO DE 350 MM, FURO DE 1 " (14 X 1 ")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</si>
  <si>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</si>
  <si>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</si>
  <si>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 xml:space="preserve"> 5940 </t>
  </si>
  <si>
    <t>PÁ CARREGADEIRA SOBRE RODAS, POTÊNCIA LÍQUIDA 128 HP, CAPACIDADE DA CAÇAMBA 1,7 A 2,8 M3, PESO OPERACIONAL 11632 KG - CHP DIURNO. AF_06/2014</t>
  </si>
  <si>
    <t xml:space="preserve"> 5942 </t>
  </si>
  <si>
    <t>PÁ CARREGADEIRA SOBRE RODAS, POTÊNCIA LÍQUIDA 128 HP, CAPACIDADE DA CAÇAMBA 1,7 A 2,8 M3, PESO OPERACIONAL 11632 KG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</si>
  <si>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</si>
  <si>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</si>
  <si>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</si>
  <si>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</si>
  <si>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</si>
  <si>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</si>
  <si>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</si>
  <si>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</si>
  <si>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</si>
  <si>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</si>
  <si>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</si>
  <si>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</si>
  <si>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96157 </t>
  </si>
  <si>
    <t>TRATOR DE PNEUS COM POTÊNCIA DE 85 CV, TRAÇÃO 4X4, COM VASSOURA MECÂNICA ACOPLADA - CHP DIURNO. AF_03/2017</t>
  </si>
  <si>
    <t xml:space="preserve"> 96155 </t>
  </si>
  <si>
    <t>TRATOR DE PNEUS COM POTÊNCIA DE 85 CV, TRAÇÃO 4X4, COM VASSOURA MECÂNICA ACOPLADA - CHI DIURNO. AF_02/2017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</si>
  <si>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</si>
  <si>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</si>
  <si>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</si>
  <si>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</si>
  <si>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5839 </t>
  </si>
  <si>
    <t>VASSOURA MECÂNICA REBOCÁVEL COM ESCOVA CILÍNDRICA, LARGURA ÚTIL DE VARRIMENTO DE 2,44 M - CHP DIURNO. AF_06/2014</t>
  </si>
  <si>
    <t xml:space="preserve"> 5841 </t>
  </si>
  <si>
    <t>VASSOURA MECÂNICA REBOCÁVEL COM ESCOVA CILÍNDRICA, LARGURA ÚTIL DE VARRIMENTO DE 2,44 M - CHI DIURNO. AF_06/2014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</si>
  <si>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</si>
  <si>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</si>
  <si>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</si>
  <si>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</si>
  <si>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89035 </t>
  </si>
  <si>
    <t>TRATOR DE PNEUS, POTÊNCIA 85 CV, TRAÇÃO 4X4, PESO COM LASTRO DE 4.675 KG - CHP DIURNO. AF_06/2014</t>
  </si>
  <si>
    <t xml:space="preserve"> 89036 </t>
  </si>
  <si>
    <t>TRATOR DE PNEUS, POTÊNCIA 85 CV, TRAÇÃO 4X4, PESO COM LASTRO DE 4.675 KG - CHI DIURNO. AF_06/2014</t>
  </si>
  <si>
    <t xml:space="preserve"> 94963 </t>
  </si>
  <si>
    <t>CONCRETO FCK = 15MPA, TRAÇO 1:3,4:3,5 (EM MASSA SECA DE CIMENTO/ AREIA MÉDIA/ BRITA 1) - PREPARO MECÂNICO COM BETONEIRA 400 L. AF_05/2021</t>
  </si>
  <si>
    <t xml:space="preserve"> 88256 </t>
  </si>
  <si>
    <t>AZULEJISTA OU LADRILHISTA COM ENCARGOS COMPLEMENTARES</t>
  </si>
  <si>
    <t xml:space="preserve"> 87298 </t>
  </si>
  <si>
    <t>ARGAMASSA TRAÇO 1:3 (EM VOLUME DE CIMENTO E AREIA MÉDIA ÚMIDA) PARA CONTRAPISO, PREPARO MECÂNICO COM BETONEIRA 400 L. AF_08/2019</t>
  </si>
  <si>
    <t xml:space="preserve"> 00036178 </t>
  </si>
  <si>
    <t>PISO PODOTATIL DE CONCRETO - DIRECIONAL E ALERTA, *40 X 40 X 2,5* CM</t>
  </si>
  <si>
    <t xml:space="preserve"> 73467 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</si>
  <si>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</si>
  <si>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 xml:space="preserve"> 91395 </t>
  </si>
  <si>
    <t>CAMINHÃO TOCO, PBT 14.300 KG, CARGA ÚTIL MÁX. 9.710 KG, DIST. ENTRE EIXOS 3,56 M, POTÊNCIA 185 CV, INCLUSIVE CARROCERIA FIXA ABERTA DE MADEIRA P/ TRANSPORTE GERAL DE CARGA SECA, DIMEN. APROX. 2,50 X 6,50 X 0,50 M - CHI DIURNO. AF_06/2014</t>
  </si>
  <si>
    <t xml:space="preserve"> 88310 </t>
  </si>
  <si>
    <t>PINTOR COM ENCARGOS COMPLEMENTARES</t>
  </si>
  <si>
    <t xml:space="preserve"> 00025972 </t>
  </si>
  <si>
    <t>MICROESFERAS DE VIDRO PARA SINALIZACAO HORIZONTAL VIARIA, TIPO I-B (PREMIX) - NBR 16184</t>
  </si>
  <si>
    <t xml:space="preserve"> 00025973 </t>
  </si>
  <si>
    <t>MICROESFERAS DE VIDRO PARA SINALIZACAO HORIZONTAL VIARIA, TIPO II-A (DROP-ON) - NBR 16184</t>
  </si>
  <si>
    <t xml:space="preserve"> 88278 </t>
  </si>
  <si>
    <t>MONTADOR DE ESTRUTURA METÁLICA COM ENCARGOS COMPLEMENTARES</t>
  </si>
  <si>
    <t xml:space="preserve"> 00021013 </t>
  </si>
  <si>
    <t>TUBO ACO GALVANIZADO COM COSTURA, CLASSE LEVE, DN 50 MM ( 2"),  E = 3,00 MM,  *4,40* KG/M (NBR 5580)</t>
  </si>
  <si>
    <t xml:space="preserve"> 5961 </t>
  </si>
  <si>
    <t>CAMINHÃO BASCULANTE 6 M3, PESO BRUTO TOTAL 16.000 KG, CARGA ÚTIL MÁXIMA 13.071 KG, DISTÂNCIA ENTRE EIXOS 4,80 M, POTÊNCIA 230 CV INCLUSIVE CAÇAMBA METÁLICA - CHI DIURNO. AF_06/2014</t>
  </si>
  <si>
    <t xml:space="preserve"> 92145 </t>
  </si>
  <si>
    <t>CAMINHONETE CABINE SIMPLES COM MOTOR 1.6 FLEX, CÂMBIO MANUAL, POTÊNCIA 101/104 CV, 2 PORTAS - CHP DIURNO. AF_11/2015</t>
  </si>
  <si>
    <t xml:space="preserve"> 92146 </t>
  </si>
  <si>
    <t>CAMINHONETE CABINE SIMPLES COM MOTOR 1.6 FLEX, CÂMBIO MANUAL, POTÊNCIA 101/104 CV, 2 PORTAS - CHI DIURNO. AF_11/2015</t>
  </si>
  <si>
    <t xml:space="preserve"> 88284 </t>
  </si>
  <si>
    <t>MOTORISTA DE VEIÍCULO LEVE COM ENCARGOS COMPLEMENTARES</t>
  </si>
  <si>
    <t xml:space="preserve"> 00004743 </t>
  </si>
  <si>
    <t>CASCALHO DE CAVA</t>
  </si>
  <si>
    <t>TXKM</t>
  </si>
  <si>
    <t xml:space="preserve"> 95875 </t>
  </si>
  <si>
    <t>TRANSPORTE COM CAMINHÃO BASCULANTE DE 10 M³, EM VIA URBANA PAVIMENTADA, DMT ATÉ 30 KM (UNIDADE: M3XKM). AF_07/2020</t>
  </si>
  <si>
    <t>GRELHA FOFO ARTICULADA, CLASSE D400, CARAGA MÁXIMA 40T, 415 X 955MM, PARA BOCA DE LOBO, NBR 10160 E NBR 6916 / FE 42012</t>
  </si>
  <si>
    <t>EMULSÃO ASFÁLTICA,  CATIÔNICA RR-1C (COLETADO NA ANP/CENTRO OESTE) - AQUISIÇÃO INCLUSIVE ICMS, PIS E CONFINS</t>
  </si>
  <si>
    <t>CAMINHÃO DEMARCADOR DE FAIXAS COM SISITEMA DE PINTURAS A FRIO - 28 KW/115KW</t>
  </si>
  <si>
    <t>TINTA À BASE DE RESINA ACRÍLICA, SOLÚVEL EM ÁGUA</t>
  </si>
  <si>
    <t>TINTA PARA PRÉ-MARCAÇÃO</t>
  </si>
  <si>
    <t xml:space="preserve">PLACA DE SINALIZAÇÃO DE ALUMÍNIO, ESPESSURA 1,5MM, COM FUNDO, SÍMBOLOS E TARJAS EM PELÍCULA REFLETIVA COM ESFERAS INCLUSAS TIPO I-A DA NBR 14644, INCLUSIVE ELEMENTOS DE FIXAÇÃO (REFER. SCO/RJ CÓD. MATERIAIS MAT099600) </t>
  </si>
  <si>
    <t>ASFALTO DILUÍDO NO PETRÓLEO CM-30 (COLETADO CAIXA NA ANP ACRÉSCIMO DE ICMS</t>
  </si>
  <si>
    <t>PINTURA COM TINTA ALQUÍDICA DE FUNDO E ACABAMENTO (ESMALTE SINTÉTICO GRAFITE) PULVERIZADA SOBRE PERFIL METÁLICO EXECUTADO EM FÁBRICA (POR DEMÃO). AF_01/2020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</si>
  <si>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</si>
  <si>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</si>
  <si>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</si>
  <si>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</si>
  <si>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</si>
  <si>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</si>
  <si>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101616</t>
  </si>
  <si>
    <t>PREPARO DE FUNDO DE VALA COM LARGURA MENOR QUE 1,5 M (ACERTO DO SOLO NATURAL). AF_08/2020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</si>
  <si>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</si>
  <si>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</si>
  <si>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</si>
  <si>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</si>
  <si>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</si>
  <si>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</si>
  <si>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</si>
  <si>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</si>
  <si>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</si>
  <si>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</si>
  <si>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</si>
  <si>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TUBO DE CONCRETO ARMADO PARA AGUAS PLUVIAIS, CLASSE PA-1, COM ENCAIXE PONTA E BOLSA, DIAMETRO NOMINAL DE 800 MM</t>
  </si>
  <si>
    <t>00007750</t>
  </si>
  <si>
    <t>00007753</t>
  </si>
  <si>
    <t>TUBO DE CONCRETO ARMADO PARA AGUAS PLUVIAIS, CLASSE PA-1, COM ENCAIXE PONTA E BOLSA, DIAMETRO NOMINAL DE 1000 MM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</si>
  <si>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</si>
  <si>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</si>
  <si>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</si>
  <si>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</si>
  <si>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</si>
  <si>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</si>
  <si>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</si>
  <si>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</si>
  <si>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</si>
  <si>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</si>
  <si>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</si>
  <si>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</si>
  <si>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</si>
  <si>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</si>
  <si>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</si>
  <si>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</si>
  <si>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</si>
  <si>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</si>
  <si>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</si>
  <si>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ASSENTAMENTO DE TUBO DE CONCRETO PARA REDES COLETORAS DE ÁGUAS PLUVIAI S, DIÂMETRO DE 800 MM, JUNTA RÍGIDA, INSTALADO EM LOCAL COM ALTO NÍVEL DE INTERFERÊNCIAS (NÃO INCLUI FORNECIMENTO). AF_12/2015</t>
  </si>
  <si>
    <t>ASSENTAMENTO DE TUBO DE CONCRETO PARA REDES COLETORAS DE ÁGUAS PLUVIAI S, DIÂMETRO DE 1000 MM, JUNTA RÍGIDA, INSTALADO EM LOCAL COM ALTO NÍVEL DE INTERFERÊNCIAS (NÃO INCLUI FORNECIMENTO). AF_12/2015</t>
  </si>
  <si>
    <t>DR/0255</t>
  </si>
  <si>
    <t xml:space="preserve">BLTC - BOCA-DE-LOBO DUPLA EM CONCRETO SIMPLES FCK 20 MPA, INCLUINDO FORMA, ESCAVAÇÃO, SARJETA DE CONTORNO (CHAMA) EM CONCRETO E GRELHAS EM F°F° TIPO PESADA, CONFORME PROJETO </t>
  </si>
  <si>
    <t>TRANSPORTE COM CAMINHÃO BASCULANTE DE 14 M³, EM VIA URBANA PAVIMENTADA, DMT ATÉ 30 KM (UNIDADE: M3XKM). AF_07/2020 - BRITA DOS PV´s/CX</t>
  </si>
  <si>
    <t>TRANSPORTE COM CAMINHÃO BASCULANTE DE 14 M³, EM VIA URBANA PAVIMENTADA, DMT ATÉ 30 KM (UNIDADE: M3XKM). AF_07/2020 - BRITA DAS BL´s/BB</t>
  </si>
  <si>
    <t>CARGA, MANOBRA E DESCARGA DE TUBOS DE CONCRETO, DN 800 MM, EM CAMINHÃO CARROCERIA COM GUINDAUTO (MUNCK) 11,7 TM. AF_07/2020</t>
  </si>
  <si>
    <t>CARGA, MANOBRA E DESCARGA DE TUBOS DE CONCRETO, DN 1000 MM, EM CAMINHÃO CARROCERIA COM GUINDAUTO (MUNCK) 11,7 TM. AF_07/2020</t>
  </si>
  <si>
    <t>IMPLANTAÇÃO ASFÁLTICA - PAVIMENTAÇÃO: BASE e IMPRIMAÇÃO</t>
  </si>
  <si>
    <t>JD PARAÍSO - SIDROLÂNDIA/MS</t>
  </si>
  <si>
    <t>AQUISIÇÃO DE CASCALHO CAVA, NAO CLASSIFICADA (POSTO PEDREIRA/FORNECEDOR, SEM FRETE)</t>
  </si>
  <si>
    <t>7.625,37 m²</t>
  </si>
  <si>
    <t>1.4.21</t>
  </si>
  <si>
    <t>1.4.22</t>
  </si>
  <si>
    <t xml:space="preserve"> 1.5.1</t>
  </si>
  <si>
    <t xml:space="preserve"> 1.5.2</t>
  </si>
  <si>
    <t xml:space="preserve"> 1.6.1</t>
  </si>
  <si>
    <t xml:space="preserve"> 1.6.2</t>
  </si>
  <si>
    <t xml:space="preserve"> 1.6.3</t>
  </si>
  <si>
    <t xml:space="preserve"> 1.6.4</t>
  </si>
  <si>
    <t xml:space="preserve"> 1.6.5</t>
  </si>
  <si>
    <t xml:space="preserve"> 1.6.6</t>
  </si>
  <si>
    <t xml:space="preserve"> 1.6.7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</si>
  <si>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</si>
  <si>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</si>
  <si>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</si>
  <si>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</si>
  <si>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</si>
  <si>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</si>
  <si>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</si>
  <si>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</si>
  <si>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</si>
  <si>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</si>
  <si>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</si>
  <si>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</si>
  <si>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</si>
  <si>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</si>
  <si>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</si>
  <si>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</si>
  <si>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</si>
  <si>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</si>
  <si>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</si>
  <si>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</si>
  <si>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</si>
  <si>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</si>
  <si>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</si>
  <si>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</si>
  <si>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</si>
  <si>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</si>
  <si>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</si>
  <si>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</si>
  <si>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</si>
  <si>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</si>
  <si>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</si>
  <si>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</si>
  <si>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</si>
  <si>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</si>
  <si>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</si>
  <si>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</si>
  <si>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</si>
  <si>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</si>
  <si>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</si>
  <si>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</si>
  <si>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</si>
  <si>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</si>
  <si>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</si>
  <si>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</si>
  <si>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</si>
  <si>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</si>
  <si>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</si>
  <si>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</si>
  <si>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</si>
  <si>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</si>
  <si>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</si>
  <si>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</si>
  <si>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</si>
  <si>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</si>
  <si>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</si>
  <si>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</si>
  <si>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</si>
  <si>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</si>
  <si>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</si>
  <si>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</si>
  <si>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</si>
  <si>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</si>
  <si>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</si>
  <si>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</si>
  <si>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</si>
  <si>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</si>
  <si>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</si>
  <si>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</si>
  <si>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</si>
  <si>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</si>
  <si>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</si>
  <si>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</si>
  <si>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</si>
  <si>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</si>
  <si>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</si>
  <si>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</si>
  <si>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</si>
  <si>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</si>
  <si>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</si>
  <si>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</si>
  <si>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</si>
  <si>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</si>
  <si>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</si>
  <si>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</si>
  <si>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</si>
  <si>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</si>
  <si>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</si>
  <si>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</si>
  <si>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</si>
  <si>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</si>
  <si>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</si>
  <si>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</si>
  <si>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</si>
  <si>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</si>
  <si>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</si>
  <si>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</si>
  <si>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</si>
  <si>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</si>
  <si>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</si>
  <si>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</si>
  <si>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</si>
  <si>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</si>
  <si>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</si>
  <si>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</si>
  <si>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</si>
  <si>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</si>
  <si>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</si>
  <si>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</si>
  <si>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</si>
  <si>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</si>
  <si>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</si>
  <si>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</si>
  <si>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</si>
  <si>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</si>
  <si>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</si>
  <si>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</si>
  <si>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</si>
  <si>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</si>
  <si>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</si>
  <si>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</si>
  <si>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</si>
  <si>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</si>
  <si>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</si>
  <si>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</si>
  <si>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</si>
  <si>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</si>
  <si>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</si>
  <si>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</si>
  <si>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</si>
  <si>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</si>
  <si>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</si>
  <si>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</si>
  <si>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</si>
  <si>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</si>
  <si>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</si>
  <si>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</si>
  <si>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</si>
  <si>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</si>
  <si>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</si>
  <si>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</si>
  <si>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</si>
  <si>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</si>
  <si>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</si>
  <si>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</si>
  <si>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</si>
  <si>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</si>
  <si>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</si>
  <si>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</si>
  <si>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</si>
  <si>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</si>
  <si>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</si>
  <si>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</si>
  <si>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</si>
  <si>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</si>
  <si>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</si>
  <si>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</si>
  <si>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</si>
  <si>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</si>
  <si>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</si>
  <si>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</si>
  <si>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</si>
  <si>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</si>
  <si>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</si>
  <si>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</si>
  <si>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</si>
  <si>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</si>
  <si>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</si>
  <si>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</si>
  <si>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</si>
  <si>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</si>
  <si>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</si>
  <si>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</si>
  <si>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</si>
  <si>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</si>
  <si>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</si>
  <si>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</si>
  <si>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</si>
  <si>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</si>
  <si>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</si>
  <si>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</si>
  <si>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</si>
  <si>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</si>
  <si>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</si>
  <si>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</si>
  <si>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</si>
  <si>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</si>
  <si>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</si>
  <si>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</si>
  <si>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</si>
  <si>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</si>
  <si>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</si>
  <si>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</si>
  <si>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</si>
  <si>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</si>
  <si>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</si>
  <si>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</si>
  <si>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</si>
  <si>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</si>
  <si>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</si>
  <si>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</si>
  <si>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</si>
  <si>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</si>
  <si>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</si>
  <si>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</si>
  <si>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</si>
  <si>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</si>
  <si>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</si>
  <si>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</si>
  <si>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</si>
  <si>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</si>
  <si>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</si>
  <si>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</si>
  <si>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</si>
  <si>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</si>
  <si>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</si>
  <si>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</si>
  <si>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</si>
  <si>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</si>
  <si>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</si>
  <si>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</si>
  <si>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</si>
  <si>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</si>
  <si>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</si>
  <si>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</si>
  <si>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</si>
  <si>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</si>
  <si>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</si>
  <si>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</si>
  <si>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</si>
  <si>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</si>
  <si>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</si>
  <si>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</si>
  <si>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</si>
  <si>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</si>
  <si>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</si>
  <si>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</si>
  <si>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</si>
  <si>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</si>
  <si>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</si>
  <si>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</si>
  <si>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</si>
  <si>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</si>
  <si>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</si>
  <si>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</si>
  <si>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</si>
  <si>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</si>
  <si>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</si>
  <si>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</si>
  <si>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</si>
  <si>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</si>
  <si>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</si>
  <si>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</si>
  <si>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 xml:space="preserve"> PINTURA DE MEIO-FIO COM TINTA BRANCA A BASE DE CAL (CAIAÇÃO). AF_05/2021</t>
  </si>
  <si>
    <t>102498</t>
  </si>
  <si>
    <t xml:space="preserve">SINAPI/MS - 08/2021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</si>
</sst>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</numFmts>
  <fonts count="45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1"/>
    </font>
    <font>
      <b/>
      <sz val="14"/>
      <name val="Arial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1"/>
      <name val="Arial"/>
      <family val="2"/>
    </font>
    <font>
      <sz val="14"/>
      <color theme="4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4" fontId="19" fillId="0" borderId="0" xfId="2" applyFont="1" applyFill="1" applyAlignment="1">
      <alignment horizontal="center" vertical="center" wrapText="1"/>
    </xf>
    <xf numFmtId="44" fontId="0" fillId="0" borderId="0" xfId="2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4" fontId="11" fillId="0" borderId="1" xfId="2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4" fontId="7" fillId="0" borderId="1" xfId="2" applyFont="1" applyFill="1" applyBorder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4" fontId="8" fillId="0" borderId="1" xfId="2" applyFont="1" applyFill="1" applyBorder="1" applyAlignment="1">
      <alignment horizontal="right" vertical="center" wrapText="1"/>
    </xf>
    <xf numFmtId="44" fontId="17" fillId="0" borderId="1" xfId="2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25" fillId="0" borderId="5" xfId="0" applyFont="1" applyBorder="1"/>
    <xf numFmtId="0" fontId="25" fillId="0" borderId="6" xfId="0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/>
    </xf>
    <xf numFmtId="10" fontId="35" fillId="5" borderId="6" xfId="5" applyNumberFormat="1" applyFont="1" applyFill="1" applyBorder="1" applyAlignment="1" applyProtection="1">
      <alignment horizontal="center" vertical="center"/>
      <protection locked="0"/>
    </xf>
    <xf numFmtId="10" fontId="34" fillId="5" borderId="6" xfId="4" applyNumberFormat="1" applyFont="1" applyFill="1" applyBorder="1" applyAlignment="1" applyProtection="1">
      <alignment horizontal="center" vertical="center"/>
      <protection locked="0"/>
    </xf>
    <xf numFmtId="10" fontId="34" fillId="0" borderId="6" xfId="4" applyNumberFormat="1" applyFont="1" applyBorder="1" applyAlignment="1">
      <alignment vertical="center"/>
    </xf>
    <xf numFmtId="10" fontId="34" fillId="5" borderId="6" xfId="5" applyNumberFormat="1" applyFont="1" applyFill="1" applyBorder="1" applyAlignment="1" applyProtection="1">
      <alignment horizontal="center" vertical="center"/>
      <protection locked="0"/>
    </xf>
    <xf numFmtId="10" fontId="36" fillId="0" borderId="6" xfId="5" applyNumberFormat="1" applyFont="1" applyFill="1" applyBorder="1" applyAlignment="1" applyProtection="1">
      <alignment horizontal="center" vertical="center"/>
    </xf>
    <xf numFmtId="10" fontId="36" fillId="0" borderId="6" xfId="4" applyNumberFormat="1" applyFont="1" applyBorder="1" applyAlignment="1">
      <alignment horizontal="center" vertical="center"/>
    </xf>
    <xf numFmtId="0" fontId="36" fillId="0" borderId="13" xfId="4" applyFont="1" applyBorder="1" applyAlignment="1">
      <alignment vertical="center"/>
    </xf>
    <xf numFmtId="0" fontId="41" fillId="0" borderId="0" xfId="0" applyFont="1" applyFill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44" fontId="30" fillId="7" borderId="1" xfId="2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4" fontId="30" fillId="0" borderId="1" xfId="0" applyNumberFormat="1" applyFont="1" applyBorder="1"/>
    <xf numFmtId="9" fontId="0" fillId="0" borderId="1" xfId="5" applyFont="1" applyBorder="1" applyAlignment="1" applyProtection="1">
      <alignment horizontal="center" vertical="center"/>
    </xf>
    <xf numFmtId="0" fontId="25" fillId="0" borderId="1" xfId="0" applyFont="1" applyBorder="1"/>
    <xf numFmtId="0" fontId="0" fillId="0" borderId="1" xfId="1" applyNumberFormat="1" applyFont="1" applyBorder="1" applyAlignment="1" applyProtection="1">
      <alignment horizontal="center" vertical="center"/>
    </xf>
    <xf numFmtId="0" fontId="25" fillId="0" borderId="1" xfId="0" applyFont="1" applyBorder="1" applyAlignment="1">
      <alignment vertical="center"/>
    </xf>
    <xf numFmtId="44" fontId="0" fillId="0" borderId="0" xfId="2" applyFont="1" applyAlignment="1" applyProtection="1">
      <alignment horizontal="center"/>
      <protection locked="0"/>
    </xf>
    <xf numFmtId="9" fontId="0" fillId="0" borderId="0" xfId="5" applyFont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Protection="1">
      <protection locked="0"/>
    </xf>
    <xf numFmtId="0" fontId="25" fillId="9" borderId="1" xfId="0" applyFont="1" applyFill="1" applyBorder="1" applyAlignment="1">
      <alignment horizontal="center" vertical="center"/>
    </xf>
    <xf numFmtId="44" fontId="25" fillId="9" borderId="1" xfId="2" applyFont="1" applyFill="1" applyBorder="1" applyAlignment="1" applyProtection="1">
      <alignment horizontal="center" vertical="center"/>
    </xf>
    <xf numFmtId="9" fontId="25" fillId="9" borderId="1" xfId="5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44" fontId="44" fillId="0" borderId="1" xfId="0" applyNumberFormat="1" applyFont="1" applyBorder="1" applyAlignment="1">
      <alignment vertical="center"/>
    </xf>
    <xf numFmtId="0" fontId="41" fillId="0" borderId="1" xfId="0" applyFont="1" applyBorder="1"/>
    <xf numFmtId="44" fontId="41" fillId="0" borderId="1" xfId="0" applyNumberFormat="1" applyFont="1" applyBorder="1"/>
    <xf numFmtId="0" fontId="25" fillId="0" borderId="1" xfId="0" applyFont="1" applyBorder="1" applyAlignment="1"/>
    <xf numFmtId="44" fontId="25" fillId="0" borderId="1" xfId="0" applyNumberFormat="1" applyFont="1" applyBorder="1" applyAlignment="1"/>
    <xf numFmtId="10" fontId="0" fillId="0" borderId="1" xfId="5" applyNumberFormat="1" applyFont="1" applyBorder="1" applyAlignment="1" applyProtection="1">
      <alignment horizontal="center" vertical="center"/>
    </xf>
    <xf numFmtId="10" fontId="25" fillId="0" borderId="1" xfId="0" applyNumberFormat="1" applyFont="1" applyBorder="1" applyAlignment="1"/>
    <xf numFmtId="44" fontId="29" fillId="0" borderId="1" xfId="2" applyFont="1" applyBorder="1" applyAlignment="1" applyProtection="1">
      <alignment horizontal="center"/>
    </xf>
    <xf numFmtId="9" fontId="29" fillId="0" borderId="1" xfId="5" applyFont="1" applyBorder="1" applyAlignment="1" applyProtection="1">
      <alignment horizontal="center"/>
    </xf>
    <xf numFmtId="0" fontId="29" fillId="8" borderId="1" xfId="0" applyFont="1" applyFill="1" applyBorder="1" applyAlignment="1">
      <alignment horizontal="center"/>
    </xf>
    <xf numFmtId="44" fontId="29" fillId="0" borderId="1" xfId="2" applyFont="1" applyFill="1" applyBorder="1" applyAlignment="1" applyProtection="1">
      <alignment horizontal="center"/>
    </xf>
    <xf numFmtId="9" fontId="29" fillId="0" borderId="1" xfId="5" applyFont="1" applyFill="1" applyBorder="1" applyAlignment="1" applyProtection="1">
      <alignment horizontal="center"/>
    </xf>
    <xf numFmtId="44" fontId="26" fillId="0" borderId="1" xfId="2" applyFont="1" applyBorder="1" applyAlignment="1" applyProtection="1">
      <alignment horizontal="center" vertical="center"/>
    </xf>
    <xf numFmtId="44" fontId="44" fillId="0" borderId="1" xfId="0" applyNumberFormat="1" applyFont="1" applyFill="1" applyBorder="1" applyAlignment="1">
      <alignment vertical="center"/>
    </xf>
    <xf numFmtId="10" fontId="0" fillId="0" borderId="1" xfId="5" applyNumberFormat="1" applyFont="1" applyFill="1" applyBorder="1" applyAlignment="1" applyProtection="1">
      <alignment horizontal="center" vertical="center"/>
    </xf>
    <xf numFmtId="44" fontId="26" fillId="0" borderId="1" xfId="2" applyFont="1" applyFill="1" applyBorder="1" applyAlignment="1" applyProtection="1">
      <alignment horizontal="center" vertical="center"/>
    </xf>
    <xf numFmtId="9" fontId="26" fillId="0" borderId="1" xfId="5" applyFont="1" applyFill="1" applyBorder="1" applyAlignment="1" applyProtection="1">
      <alignment horizontal="center" vertical="center"/>
    </xf>
    <xf numFmtId="9" fontId="25" fillId="0" borderId="1" xfId="3" applyNumberFormat="1" applyFont="1" applyBorder="1" applyAlignment="1" applyProtection="1">
      <alignment horizontal="center" vertical="center"/>
    </xf>
    <xf numFmtId="9" fontId="25" fillId="9" borderId="1" xfId="3" applyNumberFormat="1" applyFont="1" applyFill="1" applyBorder="1" applyAlignment="1" applyProtection="1">
      <alignment horizontal="center" vertical="center"/>
    </xf>
    <xf numFmtId="9" fontId="29" fillId="0" borderId="1" xfId="3" applyNumberFormat="1" applyFont="1" applyBorder="1" applyAlignment="1" applyProtection="1">
      <alignment horizontal="center"/>
    </xf>
    <xf numFmtId="9" fontId="29" fillId="0" borderId="1" xfId="3" applyNumberFormat="1" applyFont="1" applyFill="1" applyBorder="1" applyAlignment="1" applyProtection="1">
      <alignment horizontal="center"/>
    </xf>
    <xf numFmtId="9" fontId="26" fillId="0" borderId="4" xfId="3" applyNumberFormat="1" applyFont="1" applyFill="1" applyBorder="1" applyAlignment="1">
      <alignment vertical="center"/>
    </xf>
    <xf numFmtId="9" fontId="0" fillId="0" borderId="0" xfId="3" applyNumberFormat="1" applyFont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10" fontId="29" fillId="0" borderId="1" xfId="5" applyNumberFormat="1" applyFont="1" applyFill="1" applyBorder="1" applyAlignment="1" applyProtection="1">
      <alignment horizontal="center"/>
    </xf>
    <xf numFmtId="44" fontId="29" fillId="0" borderId="1" xfId="5" applyNumberFormat="1" applyFont="1" applyFill="1" applyBorder="1" applyAlignment="1" applyProtection="1">
      <alignment horizontal="center"/>
    </xf>
    <xf numFmtId="10" fontId="29" fillId="0" borderId="1" xfId="3" applyNumberFormat="1" applyFont="1" applyFill="1" applyBorder="1" applyAlignment="1" applyProtection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4" fontId="36" fillId="0" borderId="0" xfId="2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44" fontId="34" fillId="0" borderId="0" xfId="2" applyFont="1" applyFill="1" applyBorder="1" applyAlignment="1">
      <alignment horizontal="center" vertical="center" wrapText="1"/>
    </xf>
    <xf numFmtId="44" fontId="36" fillId="0" borderId="0" xfId="2" applyFont="1" applyFill="1" applyBorder="1" applyAlignment="1">
      <alignment horizontal="center" vertical="center" wrapText="1"/>
    </xf>
    <xf numFmtId="44" fontId="34" fillId="0" borderId="0" xfId="2" applyFont="1" applyFill="1" applyBorder="1" applyAlignment="1">
      <alignment vertical="center"/>
    </xf>
    <xf numFmtId="49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4" fontId="35" fillId="0" borderId="11" xfId="2" applyFont="1" applyFill="1" applyBorder="1" applyAlignment="1">
      <alignment horizontal="right" vertical="center" wrapText="1"/>
    </xf>
    <xf numFmtId="44" fontId="34" fillId="0" borderId="11" xfId="2" applyFont="1" applyFill="1" applyBorder="1" applyAlignment="1" applyProtection="1">
      <alignment horizontal="center" vertical="center" wrapText="1"/>
      <protection locked="0"/>
    </xf>
    <xf numFmtId="44" fontId="34" fillId="0" borderId="11" xfId="2" applyFont="1" applyFill="1" applyBorder="1" applyAlignment="1">
      <alignment horizontal="center" vertical="center" wrapText="1"/>
    </xf>
    <xf numFmtId="0" fontId="36" fillId="9" borderId="11" xfId="0" applyFont="1" applyFill="1" applyBorder="1" applyAlignment="1">
      <alignment horizontal="center" vertical="center" wrapText="1"/>
    </xf>
    <xf numFmtId="44" fontId="36" fillId="9" borderId="11" xfId="2" applyFont="1" applyFill="1" applyBorder="1" applyAlignment="1">
      <alignment horizontal="center" vertical="center" wrapText="1"/>
    </xf>
    <xf numFmtId="49" fontId="36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7" borderId="11" xfId="0" applyNumberFormat="1" applyFont="1" applyFill="1" applyBorder="1" applyAlignment="1" applyProtection="1">
      <alignment vertical="center" wrapText="1"/>
      <protection locked="0"/>
    </xf>
    <xf numFmtId="0" fontId="34" fillId="7" borderId="11" xfId="0" applyFont="1" applyFill="1" applyBorder="1" applyAlignment="1">
      <alignment horizontal="center" vertical="center"/>
    </xf>
    <xf numFmtId="44" fontId="36" fillId="7" borderId="11" xfId="2" applyFont="1" applyFill="1" applyBorder="1" applyAlignment="1">
      <alignment vertical="center"/>
    </xf>
    <xf numFmtId="44" fontId="36" fillId="7" borderId="11" xfId="2" applyFont="1" applyFill="1" applyBorder="1" applyAlignment="1">
      <alignment horizontal="center" vertical="center"/>
    </xf>
    <xf numFmtId="0" fontId="36" fillId="9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49" fontId="34" fillId="0" borderId="11" xfId="0" applyNumberFormat="1" applyFont="1" applyFill="1" applyBorder="1" applyAlignment="1">
      <alignment vertical="center" wrapText="1"/>
    </xf>
    <xf numFmtId="44" fontId="0" fillId="0" borderId="0" xfId="0" applyNumberFormat="1" applyFill="1" applyAlignment="1">
      <alignment vertical="center"/>
    </xf>
    <xf numFmtId="44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41" fillId="0" borderId="2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44" fontId="8" fillId="0" borderId="1" xfId="2" applyFont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44" fontId="35" fillId="0" borderId="10" xfId="2" applyFont="1" applyFill="1" applyBorder="1" applyAlignment="1">
      <alignment horizontal="right" vertical="center" wrapText="1"/>
    </xf>
    <xf numFmtId="44" fontId="36" fillId="7" borderId="15" xfId="2" applyFont="1" applyFill="1" applyBorder="1" applyAlignment="1">
      <alignment vertical="center"/>
    </xf>
    <xf numFmtId="44" fontId="35" fillId="0" borderId="8" xfId="2" applyFont="1" applyFill="1" applyBorder="1" applyAlignment="1">
      <alignment horizontal="right" vertical="center" wrapText="1"/>
    </xf>
    <xf numFmtId="44" fontId="8" fillId="0" borderId="11" xfId="2" applyFont="1" applyFill="1" applyBorder="1" applyAlignment="1">
      <alignment horizontal="right" vertical="center" wrapText="1"/>
    </xf>
    <xf numFmtId="44" fontId="34" fillId="0" borderId="8" xfId="2" applyFont="1" applyFill="1" applyBorder="1" applyAlignment="1" applyProtection="1">
      <alignment horizontal="center" vertical="center" wrapText="1"/>
      <protection locked="0"/>
    </xf>
    <xf numFmtId="0" fontId="34" fillId="0" borderId="32" xfId="0" applyFont="1" applyFill="1" applyBorder="1" applyAlignment="1">
      <alignment horizontal="center" vertical="center" wrapText="1"/>
    </xf>
    <xf numFmtId="44" fontId="34" fillId="0" borderId="15" xfId="2" applyFont="1" applyFill="1" applyBorder="1" applyAlignment="1" applyProtection="1">
      <alignment horizontal="center" vertical="center" wrapText="1"/>
      <protection locked="0"/>
    </xf>
    <xf numFmtId="44" fontId="35" fillId="0" borderId="15" xfId="2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4" fontId="0" fillId="0" borderId="0" xfId="2" applyFon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41" fillId="0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1" fillId="0" borderId="29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0" fontId="41" fillId="0" borderId="24" xfId="0" applyNumberFormat="1" applyFont="1" applyFill="1" applyBorder="1" applyAlignment="1">
      <alignment horizontal="center" vertical="center" wrapText="1"/>
    </xf>
    <xf numFmtId="10" fontId="41" fillId="0" borderId="23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44" fontId="32" fillId="0" borderId="1" xfId="2" applyFont="1" applyFill="1" applyBorder="1" applyAlignment="1">
      <alignment horizontal="right" vertical="center" wrapText="1"/>
    </xf>
    <xf numFmtId="44" fontId="29" fillId="0" borderId="2" xfId="2" applyFont="1" applyFill="1" applyBorder="1" applyAlignment="1" applyProtection="1">
      <alignment horizontal="center"/>
    </xf>
    <xf numFmtId="44" fontId="29" fillId="0" borderId="4" xfId="2" applyFont="1" applyFill="1" applyBorder="1" applyAlignment="1" applyProtection="1">
      <alignment horizontal="center"/>
    </xf>
    <xf numFmtId="9" fontId="29" fillId="0" borderId="2" xfId="5" applyFont="1" applyBorder="1" applyAlignment="1" applyProtection="1">
      <alignment horizontal="center"/>
    </xf>
    <xf numFmtId="9" fontId="29" fillId="0" borderId="4" xfId="5" applyFont="1" applyBorder="1" applyAlignment="1" applyProtection="1">
      <alignment horizontal="center"/>
    </xf>
    <xf numFmtId="44" fontId="29" fillId="8" borderId="2" xfId="2" applyFont="1" applyFill="1" applyBorder="1" applyAlignment="1" applyProtection="1">
      <alignment horizontal="center"/>
    </xf>
    <xf numFmtId="44" fontId="29" fillId="8" borderId="4" xfId="2" applyFont="1" applyFill="1" applyBorder="1" applyAlignment="1" applyProtection="1">
      <alignment horizontal="center"/>
    </xf>
    <xf numFmtId="44" fontId="29" fillId="0" borderId="2" xfId="2" applyFont="1" applyBorder="1" applyAlignment="1" applyProtection="1">
      <alignment horizontal="center"/>
    </xf>
    <xf numFmtId="44" fontId="29" fillId="0" borderId="4" xfId="2" applyFont="1" applyBorder="1" applyAlignment="1" applyProtection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8" borderId="2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44" fontId="26" fillId="0" borderId="2" xfId="2" applyFont="1" applyFill="1" applyBorder="1" applyAlignment="1" applyProtection="1">
      <alignment horizontal="center" vertical="center"/>
    </xf>
    <xf numFmtId="44" fontId="26" fillId="0" borderId="4" xfId="2" applyFont="1" applyFill="1" applyBorder="1" applyAlignment="1" applyProtection="1">
      <alignment horizontal="center" vertical="center"/>
    </xf>
    <xf numFmtId="9" fontId="26" fillId="0" borderId="2" xfId="5" applyFont="1" applyFill="1" applyBorder="1" applyAlignment="1" applyProtection="1">
      <alignment horizontal="center" vertical="center"/>
    </xf>
    <xf numFmtId="9" fontId="26" fillId="0" borderId="4" xfId="5" applyFont="1" applyFill="1" applyBorder="1" applyAlignment="1" applyProtection="1">
      <alignment horizontal="center" vertical="center"/>
    </xf>
    <xf numFmtId="9" fontId="29" fillId="0" borderId="2" xfId="5" applyFont="1" applyFill="1" applyBorder="1" applyAlignment="1" applyProtection="1">
      <alignment horizontal="center"/>
    </xf>
    <xf numFmtId="9" fontId="29" fillId="0" borderId="4" xfId="5" applyFont="1" applyFill="1" applyBorder="1" applyAlignment="1" applyProtection="1">
      <alignment horizontal="center"/>
    </xf>
    <xf numFmtId="0" fontId="26" fillId="8" borderId="2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9" fontId="29" fillId="8" borderId="2" xfId="5" applyFont="1" applyFill="1" applyBorder="1" applyAlignment="1" applyProtection="1">
      <alignment horizontal="center"/>
    </xf>
    <xf numFmtId="9" fontId="29" fillId="8" borderId="4" xfId="5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5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4" fontId="25" fillId="9" borderId="1" xfId="2" applyFont="1" applyFill="1" applyBorder="1" applyAlignment="1" applyProtection="1">
      <alignment horizontal="center" vertical="center"/>
    </xf>
    <xf numFmtId="44" fontId="0" fillId="9" borderId="1" xfId="2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44" fontId="25" fillId="0" borderId="24" xfId="2" applyFont="1" applyBorder="1" applyAlignment="1" applyProtection="1">
      <alignment horizontal="center" vertical="center" wrapText="1"/>
    </xf>
    <xf numFmtId="44" fontId="25" fillId="0" borderId="31" xfId="2" applyFont="1" applyBorder="1" applyAlignment="1" applyProtection="1">
      <alignment horizontal="center" vertical="center" wrapText="1"/>
    </xf>
    <xf numFmtId="44" fontId="25" fillId="0" borderId="23" xfId="2" applyFont="1" applyBorder="1" applyAlignment="1" applyProtection="1">
      <alignment horizontal="center" vertical="center" wrapText="1"/>
    </xf>
    <xf numFmtId="10" fontId="0" fillId="0" borderId="24" xfId="3" applyNumberFormat="1" applyFont="1" applyBorder="1" applyAlignment="1" applyProtection="1">
      <alignment horizontal="center" vertical="center"/>
    </xf>
    <xf numFmtId="10" fontId="0" fillId="0" borderId="23" xfId="3" applyNumberFormat="1" applyFont="1" applyBorder="1" applyAlignment="1" applyProtection="1">
      <alignment horizontal="center" vertical="center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43" fillId="6" borderId="1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4" fillId="0" borderId="14" xfId="4" applyFont="1" applyBorder="1" applyAlignment="1" applyProtection="1">
      <alignment horizontal="center" vertical="center"/>
      <protection locked="0"/>
    </xf>
    <xf numFmtId="0" fontId="34" fillId="0" borderId="15" xfId="4" applyFont="1" applyBorder="1" applyAlignment="1" applyProtection="1">
      <alignment horizontal="center" vertical="center"/>
      <protection locked="0"/>
    </xf>
    <xf numFmtId="0" fontId="34" fillId="0" borderId="16" xfId="4" applyFont="1" applyBorder="1" applyAlignment="1" applyProtection="1">
      <alignment horizontal="center" vertical="center"/>
      <protection locked="0"/>
    </xf>
    <xf numFmtId="0" fontId="34" fillId="0" borderId="5" xfId="4" applyFont="1" applyBorder="1" applyAlignment="1" applyProtection="1">
      <alignment vertical="center" wrapText="1"/>
      <protection locked="0"/>
    </xf>
    <xf numFmtId="0" fontId="34" fillId="0" borderId="1" xfId="4" applyFont="1" applyBorder="1" applyAlignment="1" applyProtection="1">
      <alignment vertical="center" wrapText="1"/>
      <protection locked="0"/>
    </xf>
    <xf numFmtId="0" fontId="34" fillId="0" borderId="6" xfId="4" applyFont="1" applyBorder="1" applyAlignment="1" applyProtection="1">
      <alignment vertical="center" wrapText="1"/>
      <protection locked="0"/>
    </xf>
    <xf numFmtId="0" fontId="34" fillId="0" borderId="5" xfId="4" applyFont="1" applyBorder="1" applyAlignment="1">
      <alignment vertical="center" wrapText="1"/>
    </xf>
    <xf numFmtId="0" fontId="34" fillId="0" borderId="1" xfId="4" applyFont="1" applyBorder="1" applyAlignment="1">
      <alignment vertical="center" wrapText="1"/>
    </xf>
    <xf numFmtId="0" fontId="34" fillId="0" borderId="6" xfId="4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" xfId="4" applyFont="1" applyBorder="1" applyAlignment="1">
      <alignment horizontal="left" vertical="center"/>
    </xf>
    <xf numFmtId="0" fontId="34" fillId="0" borderId="1" xfId="4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36" fillId="0" borderId="5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36" fillId="0" borderId="6" xfId="4" applyFont="1" applyBorder="1" applyAlignment="1">
      <alignment horizontal="center" vertical="center"/>
    </xf>
    <xf numFmtId="0" fontId="34" fillId="0" borderId="5" xfId="4" applyFont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left" wrapText="1"/>
      <protection locked="0"/>
    </xf>
    <xf numFmtId="0" fontId="25" fillId="0" borderId="1" xfId="0" applyFont="1" applyBorder="1" applyAlignment="1" applyProtection="1">
      <alignment horizontal="left"/>
      <protection locked="0"/>
    </xf>
    <xf numFmtId="10" fontId="25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</cellXfs>
  <cellStyles count="7">
    <cellStyle name="Moeda" xfId="2" builtinId="4"/>
    <cellStyle name="Normal" xfId="0" builtinId="0"/>
    <cellStyle name="Normal 2 2" xfId="6"/>
    <cellStyle name="Normal 2 22" xfId="4"/>
    <cellStyle name="Porcentagem" xfId="3" builtinId="5"/>
    <cellStyle name="Porcentagem 2" xf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2085975</xdr:colOff>
      <xdr:row>0</xdr:row>
      <xdr:rowOff>85725</xdr:rowOff>
    </xdr:from>
    <xdr:to>
      <xdr:col>5</xdr:col>
      <xdr:colOff>800100</xdr:colOff>
      <xdr:row>0</xdr:row>
      <xdr:rowOff>1095375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xmlns="" id="{EFD08C00-53B5-4A39-9EFF-DDF4E7D3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85725"/>
          <a:ext cx="44672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1210236</xdr:colOff>
      <xdr:row>0</xdr:row>
      <xdr:rowOff>96931</xdr:rowOff>
    </xdr:from>
    <xdr:to>
      <xdr:col>9</xdr:col>
      <xdr:colOff>428065</xdr:colOff>
      <xdr:row>0</xdr:row>
      <xdr:rowOff>1106581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C47CF5E2-3B0E-4A3D-8437-3BC2136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412" y="96931"/>
          <a:ext cx="411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xmlns="" id="{176F5127-68F1-4F58-9A23-7711DDE3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638175" y="5210175"/>
          <a:ext cx="3771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38100</xdr:rowOff>
    </xdr:from>
    <xdr:to>
      <xdr:col>9</xdr:col>
      <xdr:colOff>0</xdr:colOff>
      <xdr:row>47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xmlns="" id="{AF28C4D2-1000-4B64-87F6-A9A1C7BF8DB5}"/>
            </a:ext>
          </a:extLst>
        </xdr:cNvPr>
        <xdr:cNvGrpSpPr>
          <a:grpSpLocks/>
        </xdr:cNvGrpSpPr>
      </xdr:nvGrpSpPr>
      <xdr:grpSpPr bwMode="auto">
        <a:xfrm>
          <a:off x="47625" y="8458200"/>
          <a:ext cx="6400800" cy="2133600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7324A3F6-8F1C-48E9-8BE2-1F32B2D55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2A33F911-DF24-4943-B158-40D796B3A1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85725</xdr:colOff>
      <xdr:row>0</xdr:row>
      <xdr:rowOff>85725</xdr:rowOff>
    </xdr:from>
    <xdr:to>
      <xdr:col>7</xdr:col>
      <xdr:colOff>428624</xdr:colOff>
      <xdr:row>0</xdr:row>
      <xdr:rowOff>942975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xmlns="" id="{1C9A5EF3-2EF9-44FC-A176-0F6549D5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5725"/>
          <a:ext cx="361949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Desktop\AVAN&#199;AR%20CIDADES\LOTE%2005\arquivos%20enviar%20CEF\planilha%20multipla%20-%20LOTE%2005%20atualiz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OutlineSymbols="0" showWhiteSpace="0" zoomScale="85" zoomScaleNormal="85" workbookViewId="0">
      <selection activeCell="F26" sqref="F26"/>
    </sheetView>
  </sheetViews>
  <sheetFormatPr defaultRowHeight="14.25" x14ac:dyDescent="0.2"/>
  <cols>
    <col min="1" max="1" width="7.625" style="2" customWidth="1"/>
    <col min="2" max="2" width="10" style="3" bestFit="1" customWidth="1"/>
    <col min="3" max="3" width="10.75" style="3" customWidth="1"/>
    <col min="4" max="4" width="67.5" style="2" customWidth="1"/>
    <col min="5" max="5" width="8" style="2" bestFit="1" customWidth="1"/>
    <col min="6" max="6" width="13" style="8" bestFit="1" customWidth="1"/>
    <col min="7" max="7" width="13" style="6" bestFit="1" customWidth="1"/>
    <col min="8" max="8" width="12.875" style="6" customWidth="1"/>
    <col min="9" max="9" width="14" style="6" customWidth="1"/>
    <col min="10" max="10" width="10.75" style="2" customWidth="1"/>
    <col min="11" max="11" width="9" style="2"/>
    <col min="12" max="12" width="18.625" style="2" customWidth="1"/>
    <col min="13" max="16384" width="9" style="2"/>
  </cols>
  <sheetData>
    <row r="1" spans="1:12" ht="103.5" customHeight="1" x14ac:dyDescent="0.25">
      <c r="A1" s="164" t="s">
        <v>237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2" s="51" customFormat="1" ht="20.25" customHeight="1" x14ac:dyDescent="0.2">
      <c r="A2" s="49" t="s">
        <v>207</v>
      </c>
      <c r="B2" s="166" t="s">
        <v>239</v>
      </c>
      <c r="C2" s="166"/>
      <c r="D2" s="166"/>
      <c r="E2" s="166"/>
      <c r="F2" s="167"/>
      <c r="G2" s="139" t="s">
        <v>1</v>
      </c>
      <c r="H2" s="50" t="s">
        <v>0</v>
      </c>
      <c r="I2" s="163" t="s">
        <v>2</v>
      </c>
      <c r="J2" s="163"/>
    </row>
    <row r="3" spans="1:12" s="51" customFormat="1" ht="21.75" customHeight="1" x14ac:dyDescent="0.2">
      <c r="A3" s="49" t="s">
        <v>238</v>
      </c>
      <c r="B3" s="180" t="s">
        <v>530</v>
      </c>
      <c r="C3" s="180"/>
      <c r="D3" s="180"/>
      <c r="E3" s="180"/>
      <c r="F3" s="181"/>
      <c r="G3" s="170">
        <f>BDI!I23</f>
        <v>0.2636</v>
      </c>
      <c r="H3" s="172" t="s">
        <v>796</v>
      </c>
      <c r="I3" s="174" t="s">
        <v>3</v>
      </c>
      <c r="J3" s="175"/>
    </row>
    <row r="4" spans="1:12" s="51" customFormat="1" ht="25.5" customHeight="1" x14ac:dyDescent="0.2">
      <c r="A4" s="49" t="s">
        <v>210</v>
      </c>
      <c r="B4" s="178" t="s">
        <v>528</v>
      </c>
      <c r="C4" s="178"/>
      <c r="D4" s="178"/>
      <c r="E4" s="178"/>
      <c r="F4" s="179"/>
      <c r="G4" s="171"/>
      <c r="H4" s="173"/>
      <c r="I4" s="176"/>
      <c r="J4" s="177"/>
    </row>
    <row r="5" spans="1:12" ht="20.25" customHeight="1" x14ac:dyDescent="0.2">
      <c r="A5" s="182" t="s">
        <v>241</v>
      </c>
      <c r="B5" s="184"/>
      <c r="C5" s="184"/>
      <c r="D5" s="184"/>
      <c r="E5" s="184"/>
      <c r="F5" s="183"/>
      <c r="G5" s="182" t="s">
        <v>240</v>
      </c>
      <c r="H5" s="183"/>
      <c r="I5" s="168">
        <f>H93</f>
        <v>2433979.37</v>
      </c>
      <c r="J5" s="169"/>
      <c r="L5" s="132"/>
    </row>
    <row r="6" spans="1:12" ht="30" customHeight="1" x14ac:dyDescent="0.2">
      <c r="A6" s="52" t="s">
        <v>4</v>
      </c>
      <c r="B6" s="53" t="s">
        <v>5</v>
      </c>
      <c r="C6" s="52" t="s">
        <v>6</v>
      </c>
      <c r="D6" s="54" t="s">
        <v>7</v>
      </c>
      <c r="E6" s="55" t="s">
        <v>8</v>
      </c>
      <c r="F6" s="142" t="s">
        <v>9</v>
      </c>
      <c r="G6" s="143" t="s">
        <v>10</v>
      </c>
      <c r="H6" s="143" t="s">
        <v>11</v>
      </c>
      <c r="I6" s="143" t="s">
        <v>12</v>
      </c>
      <c r="J6" s="53" t="s">
        <v>13</v>
      </c>
    </row>
    <row r="7" spans="1:12" ht="24.75" customHeight="1" x14ac:dyDescent="0.2">
      <c r="A7" s="56" t="s">
        <v>150</v>
      </c>
      <c r="B7" s="155" t="s">
        <v>149</v>
      </c>
      <c r="C7" s="156"/>
      <c r="D7" s="156"/>
      <c r="E7" s="156"/>
      <c r="F7" s="156"/>
      <c r="G7" s="156"/>
      <c r="H7" s="157"/>
      <c r="I7" s="57">
        <f>SUM(I8:I15)</f>
        <v>67200.41</v>
      </c>
      <c r="J7" s="58"/>
    </row>
    <row r="8" spans="1:12" ht="24" customHeight="1" x14ac:dyDescent="0.2">
      <c r="A8" s="10" t="s">
        <v>14</v>
      </c>
      <c r="B8" s="11" t="s">
        <v>15</v>
      </c>
      <c r="C8" s="12" t="s">
        <v>16</v>
      </c>
      <c r="D8" s="10" t="s">
        <v>17</v>
      </c>
      <c r="E8" s="12" t="s">
        <v>147</v>
      </c>
      <c r="F8" s="13">
        <v>0.8</v>
      </c>
      <c r="G8" s="141">
        <v>15988.56</v>
      </c>
      <c r="H8" s="14">
        <f t="shared" ref="H8:H15" si="0">ROUND(G8+($G$3*G8),2)</f>
        <v>20203.14</v>
      </c>
      <c r="I8" s="14">
        <f>ROUND(F8*H8,2)</f>
        <v>16162.51</v>
      </c>
      <c r="J8" s="15">
        <f t="shared" ref="J8:J39" si="1">I8/$H$93</f>
        <v>6.6403644168931469E-3</v>
      </c>
    </row>
    <row r="9" spans="1:12" ht="24" customHeight="1" x14ac:dyDescent="0.2">
      <c r="A9" s="10" t="s">
        <v>18</v>
      </c>
      <c r="B9" s="11" t="s">
        <v>19</v>
      </c>
      <c r="C9" s="12" t="s">
        <v>16</v>
      </c>
      <c r="D9" s="10" t="s">
        <v>20</v>
      </c>
      <c r="E9" s="12" t="s">
        <v>147</v>
      </c>
      <c r="F9" s="13">
        <v>1.5</v>
      </c>
      <c r="G9" s="141">
        <v>2826.83</v>
      </c>
      <c r="H9" s="14">
        <f t="shared" si="0"/>
        <v>3571.98</v>
      </c>
      <c r="I9" s="14">
        <f t="shared" ref="I9:I82" si="2">ROUND(F9*H9,2)</f>
        <v>5357.97</v>
      </c>
      <c r="J9" s="15">
        <f t="shared" si="1"/>
        <v>2.2013210407777614E-3</v>
      </c>
    </row>
    <row r="10" spans="1:12" ht="24" customHeight="1" x14ac:dyDescent="0.2">
      <c r="A10" s="10" t="s">
        <v>477</v>
      </c>
      <c r="B10" s="11" t="s">
        <v>21</v>
      </c>
      <c r="C10" s="12" t="s">
        <v>16</v>
      </c>
      <c r="D10" s="10" t="s">
        <v>22</v>
      </c>
      <c r="E10" s="12" t="s">
        <v>147</v>
      </c>
      <c r="F10" s="13">
        <v>2</v>
      </c>
      <c r="G10" s="141">
        <v>4523.09</v>
      </c>
      <c r="H10" s="14">
        <f t="shared" si="0"/>
        <v>5715.38</v>
      </c>
      <c r="I10" s="14">
        <f t="shared" si="2"/>
        <v>11430.76</v>
      </c>
      <c r="J10" s="15">
        <f t="shared" si="1"/>
        <v>4.6963257539853346E-3</v>
      </c>
    </row>
    <row r="11" spans="1:12" ht="24" customHeight="1" x14ac:dyDescent="0.2">
      <c r="A11" s="10" t="s">
        <v>478</v>
      </c>
      <c r="B11" s="11" t="s">
        <v>23</v>
      </c>
      <c r="C11" s="12" t="s">
        <v>16</v>
      </c>
      <c r="D11" s="10" t="s">
        <v>24</v>
      </c>
      <c r="E11" s="16" t="s">
        <v>25</v>
      </c>
      <c r="F11" s="13">
        <v>40</v>
      </c>
      <c r="G11" s="141">
        <v>19.57</v>
      </c>
      <c r="H11" s="14">
        <f t="shared" si="0"/>
        <v>24.73</v>
      </c>
      <c r="I11" s="14">
        <f t="shared" si="2"/>
        <v>989.2</v>
      </c>
      <c r="J11" s="15">
        <f t="shared" si="1"/>
        <v>4.0641264761418253E-4</v>
      </c>
    </row>
    <row r="12" spans="1:12" ht="24" customHeight="1" x14ac:dyDescent="0.2">
      <c r="A12" s="10" t="s">
        <v>479</v>
      </c>
      <c r="B12" s="11" t="s">
        <v>26</v>
      </c>
      <c r="C12" s="12" t="s">
        <v>16</v>
      </c>
      <c r="D12" s="10" t="s">
        <v>27</v>
      </c>
      <c r="E12" s="16" t="s">
        <v>25</v>
      </c>
      <c r="F12" s="13">
        <v>120</v>
      </c>
      <c r="G12" s="141">
        <v>19.739999999999998</v>
      </c>
      <c r="H12" s="14">
        <f t="shared" si="0"/>
        <v>24.94</v>
      </c>
      <c r="I12" s="14">
        <f>ROUND(F12*H12,2)</f>
        <v>2992.8</v>
      </c>
      <c r="J12" s="15">
        <f t="shared" si="1"/>
        <v>1.2295913584509962E-3</v>
      </c>
    </row>
    <row r="13" spans="1:12" ht="24" customHeight="1" x14ac:dyDescent="0.2">
      <c r="A13" s="10" t="s">
        <v>480</v>
      </c>
      <c r="B13" s="11" t="s">
        <v>28</v>
      </c>
      <c r="C13" s="12" t="s">
        <v>16</v>
      </c>
      <c r="D13" s="10" t="s">
        <v>29</v>
      </c>
      <c r="E13" s="16" t="s">
        <v>25</v>
      </c>
      <c r="F13" s="13">
        <v>92</v>
      </c>
      <c r="G13" s="141">
        <v>8.69</v>
      </c>
      <c r="H13" s="14">
        <f t="shared" si="0"/>
        <v>10.98</v>
      </c>
      <c r="I13" s="14">
        <f t="shared" si="2"/>
        <v>1010.16</v>
      </c>
      <c r="J13" s="15">
        <f t="shared" si="1"/>
        <v>4.1502405996152707E-4</v>
      </c>
    </row>
    <row r="14" spans="1:12" s="4" customFormat="1" ht="29.25" customHeight="1" x14ac:dyDescent="0.2">
      <c r="A14" s="10" t="s">
        <v>481</v>
      </c>
      <c r="B14" s="18" t="s">
        <v>142</v>
      </c>
      <c r="C14" s="18" t="s">
        <v>141</v>
      </c>
      <c r="D14" s="19" t="s">
        <v>145</v>
      </c>
      <c r="E14" s="12" t="s">
        <v>148</v>
      </c>
      <c r="F14" s="31">
        <v>6</v>
      </c>
      <c r="G14" s="14">
        <f>CPU´S!H234</f>
        <v>3548.4300000000003</v>
      </c>
      <c r="H14" s="14">
        <f t="shared" si="0"/>
        <v>4483.8</v>
      </c>
      <c r="I14" s="14">
        <f t="shared" si="2"/>
        <v>26902.799999999999</v>
      </c>
      <c r="J14" s="15">
        <f t="shared" si="1"/>
        <v>1.1053010691705245E-2</v>
      </c>
    </row>
    <row r="15" spans="1:12" s="4" customFormat="1" ht="24" customHeight="1" x14ac:dyDescent="0.2">
      <c r="A15" s="10" t="s">
        <v>482</v>
      </c>
      <c r="B15" s="18" t="s">
        <v>144</v>
      </c>
      <c r="C15" s="18" t="s">
        <v>143</v>
      </c>
      <c r="D15" s="17" t="s">
        <v>146</v>
      </c>
      <c r="E15" s="12" t="s">
        <v>148</v>
      </c>
      <c r="F15" s="31">
        <v>1</v>
      </c>
      <c r="G15" s="14">
        <v>1863.1</v>
      </c>
      <c r="H15" s="14">
        <f t="shared" si="0"/>
        <v>2354.21</v>
      </c>
      <c r="I15" s="14">
        <f t="shared" si="2"/>
        <v>2354.21</v>
      </c>
      <c r="J15" s="15">
        <f t="shared" si="1"/>
        <v>9.6722676823674143E-4</v>
      </c>
      <c r="L15" s="133"/>
    </row>
    <row r="16" spans="1:12" ht="24" customHeight="1" x14ac:dyDescent="0.2">
      <c r="A16" s="9" t="s">
        <v>30</v>
      </c>
      <c r="B16" s="158" t="s">
        <v>31</v>
      </c>
      <c r="C16" s="159"/>
      <c r="D16" s="159"/>
      <c r="E16" s="159"/>
      <c r="F16" s="159"/>
      <c r="G16" s="159"/>
      <c r="H16" s="160"/>
      <c r="I16" s="20">
        <f>SUM(I17:I21)</f>
        <v>13111.970000000001</v>
      </c>
      <c r="J16" s="21">
        <f t="shared" si="1"/>
        <v>5.3870505895043802E-3</v>
      </c>
      <c r="L16" s="132"/>
    </row>
    <row r="17" spans="1:10" s="4" customFormat="1" ht="32.25" customHeight="1" x14ac:dyDescent="0.2">
      <c r="A17" s="10" t="s">
        <v>151</v>
      </c>
      <c r="B17" s="18" t="s">
        <v>153</v>
      </c>
      <c r="C17" s="18" t="s">
        <v>141</v>
      </c>
      <c r="D17" s="19" t="s">
        <v>154</v>
      </c>
      <c r="E17" s="12" t="s">
        <v>47</v>
      </c>
      <c r="F17" s="22">
        <v>8</v>
      </c>
      <c r="G17" s="23">
        <f>CPU´S!H5</f>
        <v>314.68</v>
      </c>
      <c r="H17" s="24">
        <f t="shared" ref="H17:H21" si="3">ROUND(G17+($G$3*G17),2)</f>
        <v>397.63</v>
      </c>
      <c r="I17" s="23">
        <f t="shared" si="2"/>
        <v>3181.04</v>
      </c>
      <c r="J17" s="25">
        <f t="shared" si="1"/>
        <v>1.3069297296468046E-3</v>
      </c>
    </row>
    <row r="18" spans="1:10" ht="32.25" customHeight="1" x14ac:dyDescent="0.2">
      <c r="A18" s="26" t="s">
        <v>32</v>
      </c>
      <c r="B18" s="27" t="s">
        <v>33</v>
      </c>
      <c r="C18" s="28" t="s">
        <v>16</v>
      </c>
      <c r="D18" s="26" t="s">
        <v>34</v>
      </c>
      <c r="E18" s="12" t="s">
        <v>147</v>
      </c>
      <c r="F18" s="29">
        <v>8</v>
      </c>
      <c r="G18" s="24">
        <v>585</v>
      </c>
      <c r="H18" s="24">
        <f t="shared" si="3"/>
        <v>739.21</v>
      </c>
      <c r="I18" s="14">
        <f t="shared" si="2"/>
        <v>5913.68</v>
      </c>
      <c r="J18" s="15">
        <f t="shared" si="1"/>
        <v>2.4296343974353407E-3</v>
      </c>
    </row>
    <row r="19" spans="1:10" ht="68.25" customHeight="1" x14ac:dyDescent="0.2">
      <c r="A19" s="10" t="s">
        <v>152</v>
      </c>
      <c r="B19" s="30" t="s">
        <v>160</v>
      </c>
      <c r="C19" s="30" t="s">
        <v>141</v>
      </c>
      <c r="D19" s="19" t="s">
        <v>159</v>
      </c>
      <c r="E19" s="12" t="s">
        <v>47</v>
      </c>
      <c r="F19" s="29">
        <v>8</v>
      </c>
      <c r="G19" s="24">
        <f>CPU´S!H14</f>
        <v>155.11999999999998</v>
      </c>
      <c r="H19" s="24">
        <f t="shared" si="3"/>
        <v>196.01</v>
      </c>
      <c r="I19" s="14">
        <f t="shared" si="2"/>
        <v>1568.08</v>
      </c>
      <c r="J19" s="15">
        <f t="shared" si="1"/>
        <v>6.4424539473397424E-4</v>
      </c>
    </row>
    <row r="20" spans="1:10" ht="24" customHeight="1" x14ac:dyDescent="0.2">
      <c r="A20" s="26" t="s">
        <v>35</v>
      </c>
      <c r="B20" s="27" t="s">
        <v>36</v>
      </c>
      <c r="C20" s="28" t="s">
        <v>16</v>
      </c>
      <c r="D20" s="26" t="s">
        <v>37</v>
      </c>
      <c r="E20" s="12" t="s">
        <v>155</v>
      </c>
      <c r="F20" s="29">
        <v>30</v>
      </c>
      <c r="G20" s="24">
        <v>39.5</v>
      </c>
      <c r="H20" s="24">
        <f t="shared" si="3"/>
        <v>49.91</v>
      </c>
      <c r="I20" s="14">
        <f t="shared" si="2"/>
        <v>1497.3</v>
      </c>
      <c r="J20" s="15">
        <f t="shared" si="1"/>
        <v>6.1516544406865694E-4</v>
      </c>
    </row>
    <row r="21" spans="1:10" ht="33.75" customHeight="1" x14ac:dyDescent="0.2">
      <c r="A21" s="17" t="s">
        <v>161</v>
      </c>
      <c r="B21" s="18" t="s">
        <v>162</v>
      </c>
      <c r="C21" s="18" t="s">
        <v>141</v>
      </c>
      <c r="D21" s="19" t="s">
        <v>163</v>
      </c>
      <c r="E21" s="12" t="s">
        <v>155</v>
      </c>
      <c r="F21" s="29">
        <v>3</v>
      </c>
      <c r="G21" s="24">
        <f>CPU´S!H40</f>
        <v>251.1</v>
      </c>
      <c r="H21" s="24">
        <f t="shared" si="3"/>
        <v>317.29000000000002</v>
      </c>
      <c r="I21" s="14">
        <f t="shared" ref="I21" si="4">ROUND(F21*H21,2)</f>
        <v>951.87</v>
      </c>
      <c r="J21" s="15">
        <f t="shared" si="1"/>
        <v>3.9107562361960361E-4</v>
      </c>
    </row>
    <row r="22" spans="1:10" ht="24" customHeight="1" x14ac:dyDescent="0.2">
      <c r="A22" s="9" t="s">
        <v>38</v>
      </c>
      <c r="B22" s="158" t="s">
        <v>39</v>
      </c>
      <c r="C22" s="159"/>
      <c r="D22" s="159"/>
      <c r="E22" s="159"/>
      <c r="F22" s="159"/>
      <c r="G22" s="159"/>
      <c r="H22" s="160"/>
      <c r="I22" s="20">
        <f>SUM(I23:I33)</f>
        <v>467590.12000000005</v>
      </c>
      <c r="J22" s="21">
        <f t="shared" si="1"/>
        <v>0.19210931931604663</v>
      </c>
    </row>
    <row r="23" spans="1:10" ht="60" customHeight="1" x14ac:dyDescent="0.2">
      <c r="A23" s="135" t="s">
        <v>485</v>
      </c>
      <c r="B23" s="11" t="s">
        <v>41</v>
      </c>
      <c r="C23" s="12" t="s">
        <v>16</v>
      </c>
      <c r="D23" s="10" t="s">
        <v>42</v>
      </c>
      <c r="E23" s="16" t="s">
        <v>40</v>
      </c>
      <c r="F23" s="13">
        <v>6354.52</v>
      </c>
      <c r="G23" s="141">
        <v>8.34</v>
      </c>
      <c r="H23" s="24">
        <f t="shared" ref="H23:H33" si="5">ROUND(G23+($G$3*G23),2)</f>
        <v>10.54</v>
      </c>
      <c r="I23" s="14">
        <f t="shared" si="2"/>
        <v>66976.639999999999</v>
      </c>
      <c r="J23" s="15">
        <f t="shared" si="1"/>
        <v>2.7517340872120866E-2</v>
      </c>
    </row>
    <row r="24" spans="1:10" ht="31.5" customHeight="1" x14ac:dyDescent="0.2">
      <c r="A24" s="135" t="s">
        <v>486</v>
      </c>
      <c r="B24" s="11" t="s">
        <v>43</v>
      </c>
      <c r="C24" s="12" t="s">
        <v>16</v>
      </c>
      <c r="D24" s="10" t="s">
        <v>44</v>
      </c>
      <c r="E24" s="16" t="s">
        <v>40</v>
      </c>
      <c r="F24" s="13">
        <v>334.45</v>
      </c>
      <c r="G24" s="141">
        <v>61.39</v>
      </c>
      <c r="H24" s="24">
        <f t="shared" si="5"/>
        <v>77.569999999999993</v>
      </c>
      <c r="I24" s="14">
        <f t="shared" si="2"/>
        <v>25943.29</v>
      </c>
      <c r="J24" s="15">
        <f t="shared" si="1"/>
        <v>1.0658796175417049E-2</v>
      </c>
    </row>
    <row r="25" spans="1:10" ht="31.5" customHeight="1" x14ac:dyDescent="0.2">
      <c r="A25" s="135" t="s">
        <v>487</v>
      </c>
      <c r="B25" s="11" t="s">
        <v>45</v>
      </c>
      <c r="C25" s="12" t="s">
        <v>16</v>
      </c>
      <c r="D25" s="10" t="s">
        <v>46</v>
      </c>
      <c r="E25" s="16" t="s">
        <v>47</v>
      </c>
      <c r="F25" s="13">
        <v>2107.7399999999998</v>
      </c>
      <c r="G25" s="141">
        <v>19.7</v>
      </c>
      <c r="H25" s="24">
        <f t="shared" si="5"/>
        <v>24.89</v>
      </c>
      <c r="I25" s="14">
        <f t="shared" si="2"/>
        <v>52461.65</v>
      </c>
      <c r="J25" s="15">
        <f t="shared" si="1"/>
        <v>2.1553859760117852E-2</v>
      </c>
    </row>
    <row r="26" spans="1:10" ht="31.5" customHeight="1" x14ac:dyDescent="0.2">
      <c r="A26" s="135" t="s">
        <v>488</v>
      </c>
      <c r="B26" s="11" t="s">
        <v>48</v>
      </c>
      <c r="C26" s="12" t="s">
        <v>16</v>
      </c>
      <c r="D26" s="10" t="s">
        <v>49</v>
      </c>
      <c r="E26" s="16" t="s">
        <v>47</v>
      </c>
      <c r="F26" s="13">
        <v>3633.71</v>
      </c>
      <c r="G26" s="141">
        <v>33.11</v>
      </c>
      <c r="H26" s="24">
        <f t="shared" si="5"/>
        <v>41.84</v>
      </c>
      <c r="I26" s="14">
        <f t="shared" si="2"/>
        <v>152034.43</v>
      </c>
      <c r="J26" s="15">
        <f t="shared" si="1"/>
        <v>6.2463319070777491E-2</v>
      </c>
    </row>
    <row r="27" spans="1:10" s="103" customFormat="1" ht="31.5" customHeight="1" x14ac:dyDescent="0.2">
      <c r="A27" s="135" t="s">
        <v>489</v>
      </c>
      <c r="B27" s="11" t="s">
        <v>483</v>
      </c>
      <c r="C27" s="12" t="s">
        <v>16</v>
      </c>
      <c r="D27" s="10" t="s">
        <v>484</v>
      </c>
      <c r="E27" s="12" t="s">
        <v>47</v>
      </c>
      <c r="F27" s="13">
        <v>639.13</v>
      </c>
      <c r="G27" s="141">
        <v>4.49</v>
      </c>
      <c r="H27" s="24">
        <f t="shared" ref="H27" si="6">ROUND(G27+($G$3*G27),2)</f>
        <v>5.67</v>
      </c>
      <c r="I27" s="14">
        <f t="shared" ref="I27" si="7">ROUND(F27*H27,2)</f>
        <v>3623.87</v>
      </c>
      <c r="J27" s="15">
        <f t="shared" si="1"/>
        <v>1.4888663579757455E-3</v>
      </c>
    </row>
    <row r="28" spans="1:10" ht="31.5" customHeight="1" x14ac:dyDescent="0.2">
      <c r="A28" s="135" t="s">
        <v>490</v>
      </c>
      <c r="B28" s="11" t="s">
        <v>50</v>
      </c>
      <c r="C28" s="12" t="s">
        <v>16</v>
      </c>
      <c r="D28" s="10" t="s">
        <v>51</v>
      </c>
      <c r="E28" s="16" t="s">
        <v>47</v>
      </c>
      <c r="F28" s="13">
        <v>1556.94</v>
      </c>
      <c r="G28" s="141">
        <v>2.2000000000000002</v>
      </c>
      <c r="H28" s="24">
        <f t="shared" si="5"/>
        <v>2.78</v>
      </c>
      <c r="I28" s="14">
        <f t="shared" si="2"/>
        <v>4328.29</v>
      </c>
      <c r="J28" s="15">
        <f t="shared" si="1"/>
        <v>1.7782771922179438E-3</v>
      </c>
    </row>
    <row r="29" spans="1:10" ht="60" customHeight="1" x14ac:dyDescent="0.2">
      <c r="A29" s="135" t="s">
        <v>491</v>
      </c>
      <c r="B29" s="11" t="s">
        <v>52</v>
      </c>
      <c r="C29" s="12" t="s">
        <v>16</v>
      </c>
      <c r="D29" s="10" t="s">
        <v>53</v>
      </c>
      <c r="E29" s="16" t="s">
        <v>40</v>
      </c>
      <c r="F29" s="13">
        <v>278.77999999999997</v>
      </c>
      <c r="G29" s="141">
        <v>15.89</v>
      </c>
      <c r="H29" s="24">
        <f t="shared" si="5"/>
        <v>20.079999999999998</v>
      </c>
      <c r="I29" s="14">
        <f t="shared" si="2"/>
        <v>5597.9</v>
      </c>
      <c r="J29" s="15">
        <f t="shared" si="1"/>
        <v>2.2998962394656613E-3</v>
      </c>
    </row>
    <row r="30" spans="1:10" ht="60" customHeight="1" x14ac:dyDescent="0.2">
      <c r="A30" s="135" t="s">
        <v>492</v>
      </c>
      <c r="B30" s="11" t="s">
        <v>54</v>
      </c>
      <c r="C30" s="12" t="s">
        <v>16</v>
      </c>
      <c r="D30" s="10" t="s">
        <v>55</v>
      </c>
      <c r="E30" s="16" t="s">
        <v>40</v>
      </c>
      <c r="F30" s="13">
        <v>2373.14</v>
      </c>
      <c r="G30" s="141">
        <v>10.55</v>
      </c>
      <c r="H30" s="24">
        <f t="shared" si="5"/>
        <v>13.33</v>
      </c>
      <c r="I30" s="14">
        <f t="shared" si="2"/>
        <v>31633.96</v>
      </c>
      <c r="J30" s="15">
        <f t="shared" si="1"/>
        <v>1.2996806953215876E-2</v>
      </c>
    </row>
    <row r="31" spans="1:10" ht="24" customHeight="1" x14ac:dyDescent="0.2">
      <c r="A31" s="135" t="s">
        <v>493</v>
      </c>
      <c r="B31" s="11" t="s">
        <v>56</v>
      </c>
      <c r="C31" s="12" t="s">
        <v>16</v>
      </c>
      <c r="D31" s="10" t="s">
        <v>57</v>
      </c>
      <c r="E31" s="16" t="s">
        <v>40</v>
      </c>
      <c r="F31" s="13">
        <v>3234.51</v>
      </c>
      <c r="G31" s="141">
        <v>25.05</v>
      </c>
      <c r="H31" s="24">
        <f t="shared" si="5"/>
        <v>31.65</v>
      </c>
      <c r="I31" s="14">
        <f t="shared" si="2"/>
        <v>102372.24</v>
      </c>
      <c r="J31" s="15">
        <f t="shared" si="1"/>
        <v>4.20596169638036E-2</v>
      </c>
    </row>
    <row r="32" spans="1:10" ht="36" customHeight="1" x14ac:dyDescent="0.2">
      <c r="A32" s="135" t="s">
        <v>494</v>
      </c>
      <c r="B32" s="11" t="s">
        <v>58</v>
      </c>
      <c r="C32" s="12" t="s">
        <v>16</v>
      </c>
      <c r="D32" s="10" t="s">
        <v>59</v>
      </c>
      <c r="E32" s="12" t="s">
        <v>156</v>
      </c>
      <c r="F32" s="13">
        <v>7028.54</v>
      </c>
      <c r="G32" s="141">
        <v>1.57</v>
      </c>
      <c r="H32" s="24">
        <f t="shared" si="5"/>
        <v>1.98</v>
      </c>
      <c r="I32" s="14">
        <f t="shared" si="2"/>
        <v>13916.51</v>
      </c>
      <c r="J32" s="15">
        <f t="shared" si="1"/>
        <v>5.7175957082988751E-3</v>
      </c>
    </row>
    <row r="33" spans="1:10" ht="51" customHeight="1" x14ac:dyDescent="0.2">
      <c r="A33" s="135" t="s">
        <v>495</v>
      </c>
      <c r="B33" s="11" t="s">
        <v>60</v>
      </c>
      <c r="C33" s="12" t="s">
        <v>16</v>
      </c>
      <c r="D33" s="10" t="s">
        <v>61</v>
      </c>
      <c r="E33" s="16" t="s">
        <v>40</v>
      </c>
      <c r="F33" s="13">
        <v>1405.71</v>
      </c>
      <c r="G33" s="141">
        <v>4.9000000000000004</v>
      </c>
      <c r="H33" s="24">
        <f t="shared" si="5"/>
        <v>6.19</v>
      </c>
      <c r="I33" s="14">
        <f t="shared" si="2"/>
        <v>8701.34</v>
      </c>
      <c r="J33" s="15">
        <f t="shared" si="1"/>
        <v>3.574944022635656E-3</v>
      </c>
    </row>
    <row r="34" spans="1:10" ht="24" customHeight="1" x14ac:dyDescent="0.2">
      <c r="A34" s="9" t="s">
        <v>62</v>
      </c>
      <c r="B34" s="158" t="s">
        <v>63</v>
      </c>
      <c r="C34" s="159"/>
      <c r="D34" s="159"/>
      <c r="E34" s="159"/>
      <c r="F34" s="159"/>
      <c r="G34" s="159"/>
      <c r="H34" s="160"/>
      <c r="I34" s="20">
        <f>SUM(I35:I55)</f>
        <v>972332.35</v>
      </c>
      <c r="J34" s="15">
        <f t="shared" si="1"/>
        <v>0.39948257655117264</v>
      </c>
    </row>
    <row r="35" spans="1:10" ht="30" customHeight="1" x14ac:dyDescent="0.2">
      <c r="A35" s="10" t="s">
        <v>500</v>
      </c>
      <c r="B35" s="27" t="s">
        <v>64</v>
      </c>
      <c r="C35" s="28" t="s">
        <v>16</v>
      </c>
      <c r="D35" s="26" t="s">
        <v>65</v>
      </c>
      <c r="E35" s="12" t="s">
        <v>157</v>
      </c>
      <c r="F35" s="29">
        <v>220</v>
      </c>
      <c r="G35" s="141">
        <v>48.45</v>
      </c>
      <c r="H35" s="24">
        <f t="shared" ref="H35:H53" si="8">ROUND(G35+($G$3*G35),2)</f>
        <v>61.22</v>
      </c>
      <c r="I35" s="14">
        <f t="shared" si="2"/>
        <v>13468.4</v>
      </c>
      <c r="J35" s="15">
        <f t="shared" si="1"/>
        <v>5.5334897928900686E-3</v>
      </c>
    </row>
    <row r="36" spans="1:10" ht="30" customHeight="1" x14ac:dyDescent="0.2">
      <c r="A36" s="10" t="s">
        <v>501</v>
      </c>
      <c r="B36" s="27" t="s">
        <v>66</v>
      </c>
      <c r="C36" s="28" t="s">
        <v>16</v>
      </c>
      <c r="D36" s="26" t="s">
        <v>67</v>
      </c>
      <c r="E36" s="12" t="s">
        <v>157</v>
      </c>
      <c r="F36" s="29">
        <v>385.94</v>
      </c>
      <c r="G36" s="141">
        <v>86.32</v>
      </c>
      <c r="H36" s="24">
        <f t="shared" si="8"/>
        <v>109.07</v>
      </c>
      <c r="I36" s="14">
        <f t="shared" si="2"/>
        <v>42094.48</v>
      </c>
      <c r="J36" s="15">
        <f t="shared" si="1"/>
        <v>1.7294509772282911E-2</v>
      </c>
    </row>
    <row r="37" spans="1:10" s="103" customFormat="1" ht="30" customHeight="1" x14ac:dyDescent="0.2">
      <c r="A37" s="10" t="s">
        <v>502</v>
      </c>
      <c r="B37" s="136" t="s">
        <v>497</v>
      </c>
      <c r="C37" s="28" t="s">
        <v>16</v>
      </c>
      <c r="D37" s="10" t="s">
        <v>496</v>
      </c>
      <c r="E37" s="12" t="s">
        <v>157</v>
      </c>
      <c r="F37" s="29">
        <v>83.76</v>
      </c>
      <c r="G37" s="141">
        <v>341.09</v>
      </c>
      <c r="H37" s="24">
        <f t="shared" ref="H37:H38" si="9">ROUND(G37+($G$3*G37),2)</f>
        <v>431</v>
      </c>
      <c r="I37" s="14">
        <f t="shared" ref="I37:I38" si="10">ROUND(F37*H37,2)</f>
        <v>36100.559999999998</v>
      </c>
      <c r="J37" s="15">
        <f t="shared" si="1"/>
        <v>1.4831908784830825E-2</v>
      </c>
    </row>
    <row r="38" spans="1:10" s="103" customFormat="1" ht="30" customHeight="1" x14ac:dyDescent="0.2">
      <c r="A38" s="10" t="s">
        <v>503</v>
      </c>
      <c r="B38" s="136" t="s">
        <v>498</v>
      </c>
      <c r="C38" s="28" t="s">
        <v>16</v>
      </c>
      <c r="D38" s="10" t="s">
        <v>499</v>
      </c>
      <c r="E38" s="12" t="s">
        <v>157</v>
      </c>
      <c r="F38" s="29">
        <v>711.46</v>
      </c>
      <c r="G38" s="141">
        <v>399.66</v>
      </c>
      <c r="H38" s="24">
        <f t="shared" si="9"/>
        <v>505.01</v>
      </c>
      <c r="I38" s="14">
        <f t="shared" si="10"/>
        <v>359294.41</v>
      </c>
      <c r="J38" s="15">
        <f t="shared" si="1"/>
        <v>0.14761604573501375</v>
      </c>
    </row>
    <row r="39" spans="1:10" ht="42.75" customHeight="1" x14ac:dyDescent="0.2">
      <c r="A39" s="10" t="s">
        <v>504</v>
      </c>
      <c r="B39" s="11" t="s">
        <v>68</v>
      </c>
      <c r="C39" s="12" t="s">
        <v>16</v>
      </c>
      <c r="D39" s="10" t="s">
        <v>69</v>
      </c>
      <c r="E39" s="12" t="s">
        <v>157</v>
      </c>
      <c r="F39" s="13">
        <v>220</v>
      </c>
      <c r="G39" s="141">
        <v>50.66</v>
      </c>
      <c r="H39" s="24">
        <f t="shared" si="8"/>
        <v>64.010000000000005</v>
      </c>
      <c r="I39" s="14">
        <f t="shared" si="2"/>
        <v>14082.2</v>
      </c>
      <c r="J39" s="15">
        <f t="shared" si="1"/>
        <v>5.7856694159244253E-3</v>
      </c>
    </row>
    <row r="40" spans="1:10" ht="44.25" customHeight="1" x14ac:dyDescent="0.2">
      <c r="A40" s="10" t="s">
        <v>505</v>
      </c>
      <c r="B40" s="11" t="s">
        <v>70</v>
      </c>
      <c r="C40" s="12" t="s">
        <v>16</v>
      </c>
      <c r="D40" s="10" t="s">
        <v>71</v>
      </c>
      <c r="E40" s="12" t="s">
        <v>157</v>
      </c>
      <c r="F40" s="13">
        <v>385.94</v>
      </c>
      <c r="G40" s="141">
        <v>73.53</v>
      </c>
      <c r="H40" s="24">
        <f t="shared" si="8"/>
        <v>92.91</v>
      </c>
      <c r="I40" s="14">
        <f t="shared" si="2"/>
        <v>35857.69</v>
      </c>
      <c r="J40" s="15">
        <f t="shared" ref="J40:J66" si="11">I40/$H$93</f>
        <v>1.4732125687655273E-2</v>
      </c>
    </row>
    <row r="41" spans="1:10" s="103" customFormat="1" ht="44.25" customHeight="1" x14ac:dyDescent="0.2">
      <c r="A41" s="10" t="s">
        <v>506</v>
      </c>
      <c r="B41" s="11">
        <v>92826</v>
      </c>
      <c r="C41" s="12" t="s">
        <v>16</v>
      </c>
      <c r="D41" s="10" t="s">
        <v>519</v>
      </c>
      <c r="E41" s="12" t="s">
        <v>157</v>
      </c>
      <c r="F41" s="13">
        <v>83.76</v>
      </c>
      <c r="G41" s="141">
        <v>98.49</v>
      </c>
      <c r="H41" s="24">
        <f t="shared" ref="H41:H42" si="12">ROUND(G41+($G$3*G41),2)</f>
        <v>124.45</v>
      </c>
      <c r="I41" s="14">
        <f t="shared" ref="I41:I42" si="13">ROUND(F41*H41,2)</f>
        <v>10423.93</v>
      </c>
      <c r="J41" s="15">
        <f t="shared" si="11"/>
        <v>4.2826698239434953E-3</v>
      </c>
    </row>
    <row r="42" spans="1:10" s="103" customFormat="1" ht="44.25" customHeight="1" x14ac:dyDescent="0.2">
      <c r="A42" s="10" t="s">
        <v>507</v>
      </c>
      <c r="B42" s="11">
        <v>92828</v>
      </c>
      <c r="C42" s="12" t="s">
        <v>16</v>
      </c>
      <c r="D42" s="10" t="s">
        <v>520</v>
      </c>
      <c r="E42" s="12" t="s">
        <v>157</v>
      </c>
      <c r="F42" s="13">
        <v>711.46</v>
      </c>
      <c r="G42" s="141">
        <v>128.55000000000001</v>
      </c>
      <c r="H42" s="24">
        <f t="shared" si="12"/>
        <v>162.44</v>
      </c>
      <c r="I42" s="14">
        <f t="shared" si="13"/>
        <v>115569.56</v>
      </c>
      <c r="J42" s="15">
        <f t="shared" si="11"/>
        <v>4.7481733585934209E-2</v>
      </c>
    </row>
    <row r="43" spans="1:10" s="4" customFormat="1" ht="41.25" customHeight="1" x14ac:dyDescent="0.2">
      <c r="A43" s="10" t="s">
        <v>508</v>
      </c>
      <c r="B43" s="18" t="s">
        <v>166</v>
      </c>
      <c r="C43" s="18" t="s">
        <v>141</v>
      </c>
      <c r="D43" s="19" t="s">
        <v>167</v>
      </c>
      <c r="E43" s="12" t="s">
        <v>155</v>
      </c>
      <c r="F43" s="22">
        <v>17</v>
      </c>
      <c r="G43" s="23">
        <f>CPU´S!H66</f>
        <v>5767.16</v>
      </c>
      <c r="H43" s="24">
        <f t="shared" si="8"/>
        <v>7287.38</v>
      </c>
      <c r="I43" s="14">
        <f t="shared" ref="I43" si="14">ROUND(F43*H43,2)</f>
        <v>123885.46</v>
      </c>
      <c r="J43" s="15">
        <f t="shared" si="11"/>
        <v>5.0898319651739694E-2</v>
      </c>
    </row>
    <row r="44" spans="1:10" ht="29.25" customHeight="1" x14ac:dyDescent="0.2">
      <c r="A44" s="10" t="s">
        <v>509</v>
      </c>
      <c r="B44" s="11" t="s">
        <v>72</v>
      </c>
      <c r="C44" s="12" t="s">
        <v>16</v>
      </c>
      <c r="D44" s="10" t="s">
        <v>73</v>
      </c>
      <c r="E44" s="12" t="s">
        <v>157</v>
      </c>
      <c r="F44" s="13">
        <v>17</v>
      </c>
      <c r="G44" s="141">
        <v>767.79</v>
      </c>
      <c r="H44" s="24">
        <f t="shared" si="8"/>
        <v>970.18</v>
      </c>
      <c r="I44" s="14">
        <f t="shared" si="2"/>
        <v>16493.060000000001</v>
      </c>
      <c r="J44" s="15">
        <f t="shared" si="11"/>
        <v>6.7761708267888897E-3</v>
      </c>
    </row>
    <row r="45" spans="1:10" ht="29.25" customHeight="1" x14ac:dyDescent="0.2">
      <c r="A45" s="10" t="s">
        <v>510</v>
      </c>
      <c r="B45" s="11" t="s">
        <v>74</v>
      </c>
      <c r="C45" s="12" t="s">
        <v>16</v>
      </c>
      <c r="D45" s="10" t="s">
        <v>75</v>
      </c>
      <c r="E45" s="12" t="s">
        <v>155</v>
      </c>
      <c r="F45" s="13">
        <v>17</v>
      </c>
      <c r="G45" s="141">
        <v>706.57</v>
      </c>
      <c r="H45" s="24">
        <f t="shared" si="8"/>
        <v>892.82</v>
      </c>
      <c r="I45" s="14">
        <f t="shared" si="2"/>
        <v>15177.94</v>
      </c>
      <c r="J45" s="15">
        <f t="shared" si="11"/>
        <v>6.2358540039721046E-3</v>
      </c>
    </row>
    <row r="46" spans="1:10" s="102" customFormat="1" ht="42.75" customHeight="1" x14ac:dyDescent="0.2">
      <c r="A46" s="10" t="s">
        <v>511</v>
      </c>
      <c r="B46" s="18" t="s">
        <v>170</v>
      </c>
      <c r="C46" s="18" t="s">
        <v>141</v>
      </c>
      <c r="D46" s="19" t="s">
        <v>171</v>
      </c>
      <c r="E46" s="12" t="s">
        <v>155</v>
      </c>
      <c r="F46" s="13">
        <v>18</v>
      </c>
      <c r="G46" s="14">
        <f>CPU´S!H112</f>
        <v>1367.7299999999998</v>
      </c>
      <c r="H46" s="24">
        <f t="shared" si="8"/>
        <v>1728.26</v>
      </c>
      <c r="I46" s="14">
        <f t="shared" ref="I46:I47" si="15">ROUND(F46*H46,2)</f>
        <v>31108.68</v>
      </c>
      <c r="J46" s="15">
        <f t="shared" si="11"/>
        <v>1.2780995756755325E-2</v>
      </c>
    </row>
    <row r="47" spans="1:10" s="102" customFormat="1" ht="42.75" customHeight="1" x14ac:dyDescent="0.2">
      <c r="A47" s="10" t="s">
        <v>512</v>
      </c>
      <c r="B47" s="18" t="s">
        <v>521</v>
      </c>
      <c r="C47" s="18" t="s">
        <v>141</v>
      </c>
      <c r="D47" s="137" t="str">
        <f>CPU´S!D131</f>
        <v xml:space="preserve">BLTC - BOCA-DE-LOBO DUPLA EM CONCRETO SIMPLES FCK 20 MPA, INCLUINDO FORMA, ESCAVAÇÃO, SARJETA DE CONTORNO (CHAMA) EM CONCRETO E GRELHAS EM F°F° TIPO PESADA, CONFORME PROJETO </v>
      </c>
      <c r="E47" s="12" t="s">
        <v>155</v>
      </c>
      <c r="F47" s="13">
        <v>4</v>
      </c>
      <c r="G47" s="14">
        <f>CPU´S!H131</f>
        <v>2462.2000000000003</v>
      </c>
      <c r="H47" s="24">
        <f t="shared" si="8"/>
        <v>3111.24</v>
      </c>
      <c r="I47" s="14">
        <f t="shared" si="15"/>
        <v>12444.96</v>
      </c>
      <c r="J47" s="15">
        <f t="shared" si="11"/>
        <v>5.1130096472428192E-3</v>
      </c>
    </row>
    <row r="48" spans="1:10" ht="42" customHeight="1" x14ac:dyDescent="0.2">
      <c r="A48" s="10" t="s">
        <v>513</v>
      </c>
      <c r="B48" s="11" t="s">
        <v>76</v>
      </c>
      <c r="C48" s="12" t="s">
        <v>16</v>
      </c>
      <c r="D48" s="10" t="s">
        <v>77</v>
      </c>
      <c r="E48" s="12" t="s">
        <v>158</v>
      </c>
      <c r="F48" s="13">
        <f>1014.2*30</f>
        <v>30426</v>
      </c>
      <c r="G48" s="141">
        <v>1.88</v>
      </c>
      <c r="H48" s="24">
        <f t="shared" si="8"/>
        <v>2.38</v>
      </c>
      <c r="I48" s="14">
        <f t="shared" si="2"/>
        <v>72413.88</v>
      </c>
      <c r="J48" s="15">
        <f t="shared" si="11"/>
        <v>2.9751229978584412E-2</v>
      </c>
    </row>
    <row r="49" spans="1:10" ht="48" customHeight="1" x14ac:dyDescent="0.2">
      <c r="A49" s="10" t="s">
        <v>514</v>
      </c>
      <c r="B49" s="11" t="s">
        <v>78</v>
      </c>
      <c r="C49" s="12" t="s">
        <v>16</v>
      </c>
      <c r="D49" s="10" t="s">
        <v>79</v>
      </c>
      <c r="E49" s="12" t="s">
        <v>158</v>
      </c>
      <c r="F49" s="13">
        <f>1014.3*50</f>
        <v>50715</v>
      </c>
      <c r="G49" s="141">
        <v>0.74</v>
      </c>
      <c r="H49" s="24">
        <f t="shared" si="8"/>
        <v>0.94</v>
      </c>
      <c r="I49" s="14">
        <f t="shared" si="2"/>
        <v>47672.1</v>
      </c>
      <c r="J49" s="15">
        <f t="shared" si="11"/>
        <v>1.9586073977282722E-2</v>
      </c>
    </row>
    <row r="50" spans="1:10" ht="36" customHeight="1" x14ac:dyDescent="0.2">
      <c r="A50" s="10" t="s">
        <v>515</v>
      </c>
      <c r="B50" s="11" t="s">
        <v>58</v>
      </c>
      <c r="C50" s="12" t="s">
        <v>16</v>
      </c>
      <c r="D50" s="10" t="s">
        <v>523</v>
      </c>
      <c r="E50" s="12" t="s">
        <v>156</v>
      </c>
      <c r="F50" s="13">
        <f>2.55*30*F43</f>
        <v>1300.5</v>
      </c>
      <c r="G50" s="141">
        <v>1.57</v>
      </c>
      <c r="H50" s="24">
        <f t="shared" si="8"/>
        <v>1.98</v>
      </c>
      <c r="I50" s="14">
        <f t="shared" si="2"/>
        <v>2574.9899999999998</v>
      </c>
      <c r="J50" s="15">
        <f t="shared" si="11"/>
        <v>1.057934192761872E-3</v>
      </c>
    </row>
    <row r="51" spans="1:10" ht="36" customHeight="1" x14ac:dyDescent="0.2">
      <c r="A51" s="10" t="s">
        <v>516</v>
      </c>
      <c r="B51" s="11" t="s">
        <v>58</v>
      </c>
      <c r="C51" s="12" t="s">
        <v>16</v>
      </c>
      <c r="D51" s="10" t="s">
        <v>524</v>
      </c>
      <c r="E51" s="12" t="s">
        <v>156</v>
      </c>
      <c r="F51" s="13">
        <f>1.69*30*(F46+(F47*2))</f>
        <v>1318.1999999999998</v>
      </c>
      <c r="G51" s="141">
        <v>1.57</v>
      </c>
      <c r="H51" s="24">
        <f t="shared" si="8"/>
        <v>1.98</v>
      </c>
      <c r="I51" s="14">
        <f t="shared" si="2"/>
        <v>2610.04</v>
      </c>
      <c r="J51" s="15">
        <f t="shared" si="11"/>
        <v>1.0723344791537818E-3</v>
      </c>
    </row>
    <row r="52" spans="1:10" ht="36" customHeight="1" x14ac:dyDescent="0.2">
      <c r="A52" s="10" t="s">
        <v>517</v>
      </c>
      <c r="B52" s="11" t="s">
        <v>80</v>
      </c>
      <c r="C52" s="12" t="s">
        <v>16</v>
      </c>
      <c r="D52" s="10" t="s">
        <v>81</v>
      </c>
      <c r="E52" s="16" t="s">
        <v>82</v>
      </c>
      <c r="F52" s="13">
        <v>45.79</v>
      </c>
      <c r="G52" s="141">
        <v>27.85</v>
      </c>
      <c r="H52" s="24">
        <f t="shared" si="8"/>
        <v>35.19</v>
      </c>
      <c r="I52" s="14">
        <f t="shared" si="2"/>
        <v>1611.35</v>
      </c>
      <c r="J52" s="15">
        <f t="shared" si="11"/>
        <v>6.6202286669340168E-4</v>
      </c>
    </row>
    <row r="53" spans="1:10" ht="36" customHeight="1" x14ac:dyDescent="0.2">
      <c r="A53" s="10" t="s">
        <v>518</v>
      </c>
      <c r="B53" s="11" t="s">
        <v>83</v>
      </c>
      <c r="C53" s="12" t="s">
        <v>16</v>
      </c>
      <c r="D53" s="10" t="s">
        <v>84</v>
      </c>
      <c r="E53" s="16" t="s">
        <v>82</v>
      </c>
      <c r="F53" s="13">
        <v>158.29</v>
      </c>
      <c r="G53" s="141">
        <v>30.5</v>
      </c>
      <c r="H53" s="24">
        <f t="shared" si="8"/>
        <v>38.54</v>
      </c>
      <c r="I53" s="14">
        <f t="shared" si="2"/>
        <v>6100.5</v>
      </c>
      <c r="J53" s="15">
        <f t="shared" si="11"/>
        <v>2.5063893618786095E-3</v>
      </c>
    </row>
    <row r="54" spans="1:10" s="134" customFormat="1" ht="36" customHeight="1" x14ac:dyDescent="0.2">
      <c r="A54" s="10" t="s">
        <v>531</v>
      </c>
      <c r="B54" s="11">
        <v>101465</v>
      </c>
      <c r="C54" s="12" t="s">
        <v>16</v>
      </c>
      <c r="D54" s="10" t="s">
        <v>525</v>
      </c>
      <c r="E54" s="16" t="s">
        <v>82</v>
      </c>
      <c r="F54" s="13">
        <v>79.2</v>
      </c>
      <c r="G54" s="141">
        <v>17.899999999999999</v>
      </c>
      <c r="H54" s="24">
        <f t="shared" ref="H54:H55" si="16">ROUND(G54+($G$3*G54),2)</f>
        <v>22.62</v>
      </c>
      <c r="I54" s="14">
        <f t="shared" ref="I54:I55" si="17">ROUND(F54*H54,2)</f>
        <v>1791.5</v>
      </c>
      <c r="J54" s="15">
        <f t="shared" si="11"/>
        <v>7.3603746279903752E-4</v>
      </c>
    </row>
    <row r="55" spans="1:10" s="134" customFormat="1" ht="36" customHeight="1" x14ac:dyDescent="0.2">
      <c r="A55" s="10" t="s">
        <v>532</v>
      </c>
      <c r="B55" s="11">
        <v>101467</v>
      </c>
      <c r="C55" s="12" t="s">
        <v>16</v>
      </c>
      <c r="D55" s="10" t="s">
        <v>526</v>
      </c>
      <c r="E55" s="16" t="s">
        <v>82</v>
      </c>
      <c r="F55" s="13">
        <v>750.92</v>
      </c>
      <c r="G55" s="141">
        <v>12.18</v>
      </c>
      <c r="H55" s="24">
        <f t="shared" si="16"/>
        <v>15.39</v>
      </c>
      <c r="I55" s="14">
        <f t="shared" si="17"/>
        <v>11556.66</v>
      </c>
      <c r="J55" s="15">
        <f t="shared" si="11"/>
        <v>4.7480517470450045E-3</v>
      </c>
    </row>
    <row r="56" spans="1:10" ht="24" customHeight="1" x14ac:dyDescent="0.2">
      <c r="A56" s="9" t="s">
        <v>85</v>
      </c>
      <c r="B56" s="158" t="s">
        <v>86</v>
      </c>
      <c r="C56" s="159"/>
      <c r="D56" s="159"/>
      <c r="E56" s="159"/>
      <c r="F56" s="159"/>
      <c r="G56" s="159"/>
      <c r="H56" s="160"/>
      <c r="I56" s="20">
        <f>SUM(I57:I58)</f>
        <v>40260.21</v>
      </c>
      <c r="J56" s="15">
        <f t="shared" si="11"/>
        <v>1.6540900262437309E-2</v>
      </c>
    </row>
    <row r="57" spans="1:10" s="4" customFormat="1" ht="24" customHeight="1" x14ac:dyDescent="0.2">
      <c r="A57" s="10" t="s">
        <v>533</v>
      </c>
      <c r="B57" s="18" t="s">
        <v>180</v>
      </c>
      <c r="C57" s="18" t="s">
        <v>141</v>
      </c>
      <c r="D57" s="17" t="s">
        <v>181</v>
      </c>
      <c r="E57" s="12" t="s">
        <v>40</v>
      </c>
      <c r="F57" s="31">
        <v>2178.58</v>
      </c>
      <c r="G57" s="14">
        <f>CPU´S!H149</f>
        <v>4.4399999999999995</v>
      </c>
      <c r="H57" s="24">
        <f>ROUND(G57+($G$3*G57),2)</f>
        <v>5.61</v>
      </c>
      <c r="I57" s="23">
        <f t="shared" ref="I57" si="18">ROUND(F57*H57,2)</f>
        <v>12221.83</v>
      </c>
      <c r="J57" s="25">
        <f t="shared" si="11"/>
        <v>5.0213367256272184E-3</v>
      </c>
    </row>
    <row r="58" spans="1:10" ht="36" customHeight="1" x14ac:dyDescent="0.2">
      <c r="A58" s="10" t="s">
        <v>534</v>
      </c>
      <c r="B58" s="11" t="s">
        <v>58</v>
      </c>
      <c r="C58" s="12" t="s">
        <v>16</v>
      </c>
      <c r="D58" s="10" t="s">
        <v>59</v>
      </c>
      <c r="E58" s="12" t="s">
        <v>156</v>
      </c>
      <c r="F58" s="13">
        <v>14160.8</v>
      </c>
      <c r="G58" s="141">
        <v>1.57</v>
      </c>
      <c r="H58" s="24">
        <f>ROUND(G58+($G$3*G58),2)</f>
        <v>1.98</v>
      </c>
      <c r="I58" s="14">
        <f t="shared" si="2"/>
        <v>28038.38</v>
      </c>
      <c r="J58" s="15">
        <f t="shared" si="11"/>
        <v>1.1519563536810093E-2</v>
      </c>
    </row>
    <row r="59" spans="1:10" ht="24" customHeight="1" x14ac:dyDescent="0.2">
      <c r="A59" s="9" t="s">
        <v>89</v>
      </c>
      <c r="B59" s="158" t="s">
        <v>527</v>
      </c>
      <c r="C59" s="159"/>
      <c r="D59" s="159"/>
      <c r="E59" s="159"/>
      <c r="F59" s="159"/>
      <c r="G59" s="159"/>
      <c r="H59" s="160"/>
      <c r="I59" s="20">
        <f>SUM(I60:I66)</f>
        <v>304940.15999999997</v>
      </c>
      <c r="J59" s="15">
        <f t="shared" si="11"/>
        <v>0.12528461159471535</v>
      </c>
    </row>
    <row r="60" spans="1:10" ht="30" customHeight="1" x14ac:dyDescent="0.2">
      <c r="A60" s="10" t="s">
        <v>535</v>
      </c>
      <c r="B60" s="11" t="s">
        <v>90</v>
      </c>
      <c r="C60" s="12" t="s">
        <v>16</v>
      </c>
      <c r="D60" s="10" t="s">
        <v>91</v>
      </c>
      <c r="E60" s="16" t="s">
        <v>47</v>
      </c>
      <c r="F60" s="13">
        <v>7625.37</v>
      </c>
      <c r="G60" s="141">
        <v>1.76</v>
      </c>
      <c r="H60" s="24">
        <f t="shared" ref="H60:H66" si="19">ROUND(G60+($G$3*G60),2)</f>
        <v>2.2200000000000002</v>
      </c>
      <c r="I60" s="14">
        <f t="shared" si="2"/>
        <v>16928.32</v>
      </c>
      <c r="J60" s="15">
        <f t="shared" si="11"/>
        <v>6.9549973219370379E-3</v>
      </c>
    </row>
    <row r="61" spans="1:10" ht="33.75" customHeight="1" x14ac:dyDescent="0.2">
      <c r="A61" s="10" t="s">
        <v>536</v>
      </c>
      <c r="B61" s="27" t="s">
        <v>92</v>
      </c>
      <c r="C61" s="28" t="s">
        <v>16</v>
      </c>
      <c r="D61" s="10" t="s">
        <v>529</v>
      </c>
      <c r="E61" s="32" t="s">
        <v>40</v>
      </c>
      <c r="F61" s="29">
        <v>1452.83</v>
      </c>
      <c r="G61" s="141">
        <v>57.33</v>
      </c>
      <c r="H61" s="24">
        <f t="shared" si="19"/>
        <v>72.44</v>
      </c>
      <c r="I61" s="14">
        <f t="shared" si="2"/>
        <v>105243.01</v>
      </c>
      <c r="J61" s="15">
        <f t="shared" si="11"/>
        <v>4.3239072318020502E-2</v>
      </c>
    </row>
    <row r="62" spans="1:10" ht="36" customHeight="1" x14ac:dyDescent="0.2">
      <c r="A62" s="10" t="s">
        <v>537</v>
      </c>
      <c r="B62" s="11" t="s">
        <v>58</v>
      </c>
      <c r="C62" s="12" t="s">
        <v>16</v>
      </c>
      <c r="D62" s="10" t="s">
        <v>59</v>
      </c>
      <c r="E62" s="12" t="s">
        <v>156</v>
      </c>
      <c r="F62" s="13">
        <v>43584.84</v>
      </c>
      <c r="G62" s="141">
        <v>1.57</v>
      </c>
      <c r="H62" s="24">
        <f t="shared" si="19"/>
        <v>1.98</v>
      </c>
      <c r="I62" s="14">
        <f t="shared" si="2"/>
        <v>86297.98</v>
      </c>
      <c r="J62" s="15">
        <f t="shared" si="11"/>
        <v>3.5455510044031309E-2</v>
      </c>
    </row>
    <row r="63" spans="1:10" ht="46.5" customHeight="1" x14ac:dyDescent="0.2">
      <c r="A63" s="10" t="s">
        <v>538</v>
      </c>
      <c r="B63" s="18" t="s">
        <v>182</v>
      </c>
      <c r="C63" s="18" t="s">
        <v>141</v>
      </c>
      <c r="D63" s="19" t="s">
        <v>183</v>
      </c>
      <c r="E63" s="12" t="s">
        <v>40</v>
      </c>
      <c r="F63" s="33">
        <v>1117.56</v>
      </c>
      <c r="G63" s="14">
        <f>CPU´S!H156</f>
        <v>14.57</v>
      </c>
      <c r="H63" s="24">
        <f t="shared" si="19"/>
        <v>18.41</v>
      </c>
      <c r="I63" s="14">
        <f t="shared" ref="I63:I65" si="20">ROUND(F63*H63,2)</f>
        <v>20574.28</v>
      </c>
      <c r="J63" s="15">
        <f t="shared" si="11"/>
        <v>8.4529393525632057E-3</v>
      </c>
    </row>
    <row r="64" spans="1:10" ht="24.75" customHeight="1" x14ac:dyDescent="0.2">
      <c r="A64" s="10" t="s">
        <v>539</v>
      </c>
      <c r="B64" s="18" t="s">
        <v>184</v>
      </c>
      <c r="C64" s="18" t="s">
        <v>141</v>
      </c>
      <c r="D64" s="19" t="s">
        <v>185</v>
      </c>
      <c r="E64" s="12" t="s">
        <v>47</v>
      </c>
      <c r="F64" s="33">
        <v>6540.8</v>
      </c>
      <c r="G64" s="14">
        <f>CPU´S!H248</f>
        <v>9.1000000000000014</v>
      </c>
      <c r="H64" s="24">
        <f t="shared" si="19"/>
        <v>11.5</v>
      </c>
      <c r="I64" s="14">
        <f t="shared" si="20"/>
        <v>75219.199999999997</v>
      </c>
      <c r="J64" s="15">
        <f t="shared" si="11"/>
        <v>3.0903795211707153E-2</v>
      </c>
    </row>
    <row r="65" spans="1:10" s="138" customFormat="1" ht="32.25" customHeight="1" x14ac:dyDescent="0.2">
      <c r="A65" s="10" t="s">
        <v>540</v>
      </c>
      <c r="B65" s="11" t="s">
        <v>93</v>
      </c>
      <c r="C65" s="12" t="s">
        <v>16</v>
      </c>
      <c r="D65" s="10" t="s">
        <v>94</v>
      </c>
      <c r="E65" s="12" t="s">
        <v>158</v>
      </c>
      <c r="F65" s="13">
        <v>235.25</v>
      </c>
      <c r="G65" s="141">
        <v>1.37</v>
      </c>
      <c r="H65" s="24">
        <f t="shared" ref="H65" si="21">ROUND(G65+($G$3*G65),2)</f>
        <v>1.73</v>
      </c>
      <c r="I65" s="14">
        <f t="shared" si="20"/>
        <v>406.98</v>
      </c>
      <c r="J65" s="15">
        <f t="shared" si="11"/>
        <v>1.6720766207644562E-4</v>
      </c>
    </row>
    <row r="66" spans="1:10" ht="43.5" customHeight="1" x14ac:dyDescent="0.2">
      <c r="A66" s="10" t="s">
        <v>541</v>
      </c>
      <c r="B66" s="11" t="s">
        <v>102</v>
      </c>
      <c r="C66" s="12" t="s">
        <v>16</v>
      </c>
      <c r="D66" s="10" t="s">
        <v>103</v>
      </c>
      <c r="E66" s="12" t="s">
        <v>158</v>
      </c>
      <c r="F66" s="13">
        <v>391.87</v>
      </c>
      <c r="G66" s="141">
        <v>0.55000000000000004</v>
      </c>
      <c r="H66" s="24">
        <f t="shared" si="19"/>
        <v>0.69</v>
      </c>
      <c r="I66" s="14">
        <f t="shared" si="2"/>
        <v>270.39</v>
      </c>
      <c r="J66" s="15">
        <f t="shared" si="11"/>
        <v>1.1108968437969957E-4</v>
      </c>
    </row>
    <row r="67" spans="1:10" ht="24" customHeight="1" x14ac:dyDescent="0.2">
      <c r="A67" s="9" t="s">
        <v>95</v>
      </c>
      <c r="B67" s="158" t="s">
        <v>96</v>
      </c>
      <c r="C67" s="159"/>
      <c r="D67" s="159"/>
      <c r="E67" s="159"/>
      <c r="F67" s="159"/>
      <c r="G67" s="159"/>
      <c r="H67" s="160"/>
      <c r="I67" s="20">
        <f>SUM(I68:I71)</f>
        <v>175324.66999999998</v>
      </c>
      <c r="J67" s="15">
        <f t="shared" ref="J67:J79" si="22">I67/$H$93</f>
        <v>7.2032110116036024E-2</v>
      </c>
    </row>
    <row r="68" spans="1:10" ht="36" customHeight="1" x14ac:dyDescent="0.2">
      <c r="A68" s="10" t="s">
        <v>97</v>
      </c>
      <c r="B68" s="11" t="s">
        <v>98</v>
      </c>
      <c r="C68" s="12" t="s">
        <v>16</v>
      </c>
      <c r="D68" s="10" t="s">
        <v>99</v>
      </c>
      <c r="E68" s="16" t="s">
        <v>47</v>
      </c>
      <c r="F68" s="13">
        <v>6540.8</v>
      </c>
      <c r="G68" s="141">
        <v>19.91</v>
      </c>
      <c r="H68" s="24">
        <f>ROUND(G68+($G$3*G68),2)</f>
        <v>25.16</v>
      </c>
      <c r="I68" s="14">
        <f t="shared" si="2"/>
        <v>164566.53</v>
      </c>
      <c r="J68" s="15">
        <f t="shared" si="22"/>
        <v>6.7612130171834608E-2</v>
      </c>
    </row>
    <row r="69" spans="1:10" ht="44.25" customHeight="1" x14ac:dyDescent="0.2">
      <c r="A69" s="10" t="s">
        <v>100</v>
      </c>
      <c r="B69" s="11" t="s">
        <v>93</v>
      </c>
      <c r="C69" s="12" t="s">
        <v>16</v>
      </c>
      <c r="D69" s="10" t="s">
        <v>94</v>
      </c>
      <c r="E69" s="12" t="s">
        <v>158</v>
      </c>
      <c r="F69" s="13">
        <v>470.94</v>
      </c>
      <c r="G69" s="141">
        <v>1.37</v>
      </c>
      <c r="H69" s="24">
        <f>ROUND(G69+($G$3*G69),2)</f>
        <v>1.73</v>
      </c>
      <c r="I69" s="14">
        <f t="shared" si="2"/>
        <v>814.73</v>
      </c>
      <c r="J69" s="15">
        <f t="shared" si="22"/>
        <v>3.3473167851870493E-4</v>
      </c>
    </row>
    <row r="70" spans="1:10" ht="48" customHeight="1" x14ac:dyDescent="0.2">
      <c r="A70" s="10" t="s">
        <v>101</v>
      </c>
      <c r="B70" s="11" t="s">
        <v>102</v>
      </c>
      <c r="C70" s="12" t="s">
        <v>16</v>
      </c>
      <c r="D70" s="10" t="s">
        <v>103</v>
      </c>
      <c r="E70" s="12" t="s">
        <v>158</v>
      </c>
      <c r="F70" s="13">
        <v>784.9</v>
      </c>
      <c r="G70" s="141">
        <v>0.55000000000000004</v>
      </c>
      <c r="H70" s="24">
        <f>ROUND(G70+($G$3*G70),2)</f>
        <v>0.69</v>
      </c>
      <c r="I70" s="14">
        <f t="shared" si="2"/>
        <v>541.58000000000004</v>
      </c>
      <c r="J70" s="15">
        <f t="shared" si="22"/>
        <v>2.2250804861998481E-4</v>
      </c>
    </row>
    <row r="71" spans="1:10" ht="36" customHeight="1" x14ac:dyDescent="0.2">
      <c r="A71" s="10" t="s">
        <v>104</v>
      </c>
      <c r="B71" s="11" t="s">
        <v>58</v>
      </c>
      <c r="C71" s="12" t="s">
        <v>16</v>
      </c>
      <c r="D71" s="10" t="s">
        <v>59</v>
      </c>
      <c r="E71" s="12" t="s">
        <v>156</v>
      </c>
      <c r="F71" s="13">
        <v>4748.3999999999996</v>
      </c>
      <c r="G71" s="141">
        <v>1.57</v>
      </c>
      <c r="H71" s="24">
        <f>ROUND(G71+($G$3*G71),2)</f>
        <v>1.98</v>
      </c>
      <c r="I71" s="14">
        <f t="shared" si="2"/>
        <v>9401.83</v>
      </c>
      <c r="J71" s="15">
        <f t="shared" si="22"/>
        <v>3.8627402170627271E-3</v>
      </c>
    </row>
    <row r="72" spans="1:10" ht="24" customHeight="1" x14ac:dyDescent="0.2">
      <c r="A72" s="9" t="s">
        <v>105</v>
      </c>
      <c r="B72" s="158" t="s">
        <v>106</v>
      </c>
      <c r="C72" s="159"/>
      <c r="D72" s="159"/>
      <c r="E72" s="159"/>
      <c r="F72" s="159"/>
      <c r="G72" s="159"/>
      <c r="H72" s="160"/>
      <c r="I72" s="20">
        <f>SUM(I73:I75)</f>
        <v>84368.650000000009</v>
      </c>
      <c r="J72" s="15">
        <f t="shared" si="22"/>
        <v>3.4662845149751619E-2</v>
      </c>
    </row>
    <row r="73" spans="1:10" s="4" customFormat="1" ht="29.25" customHeight="1" x14ac:dyDescent="0.2">
      <c r="A73" s="10" t="s">
        <v>186</v>
      </c>
      <c r="B73" s="18" t="s">
        <v>187</v>
      </c>
      <c r="C73" s="18" t="s">
        <v>141</v>
      </c>
      <c r="D73" s="34" t="s">
        <v>188</v>
      </c>
      <c r="E73" s="12" t="s">
        <v>157</v>
      </c>
      <c r="F73" s="22">
        <v>1569.58</v>
      </c>
      <c r="G73" s="23">
        <f>CPU´S!H179</f>
        <v>40.63000000000001</v>
      </c>
      <c r="H73" s="23">
        <f>ROUND(G73+($G$3*G73),2)</f>
        <v>51.34</v>
      </c>
      <c r="I73" s="23">
        <f t="shared" ref="I73" si="23">ROUND(F73*H73,2)</f>
        <v>80582.240000000005</v>
      </c>
      <c r="J73" s="25">
        <f t="shared" si="22"/>
        <v>3.310719926110138E-2</v>
      </c>
    </row>
    <row r="74" spans="1:10" ht="36" customHeight="1" x14ac:dyDescent="0.2">
      <c r="A74" s="10" t="s">
        <v>107</v>
      </c>
      <c r="B74" s="11" t="s">
        <v>58</v>
      </c>
      <c r="C74" s="12" t="s">
        <v>16</v>
      </c>
      <c r="D74" s="10" t="s">
        <v>59</v>
      </c>
      <c r="E74" s="12" t="s">
        <v>156</v>
      </c>
      <c r="F74" s="13">
        <v>1731.85</v>
      </c>
      <c r="G74" s="141">
        <v>1.57</v>
      </c>
      <c r="H74" s="24">
        <f>ROUND(G74+($G$3*G74),2)</f>
        <v>1.98</v>
      </c>
      <c r="I74" s="14">
        <f t="shared" si="2"/>
        <v>3429.06</v>
      </c>
      <c r="J74" s="15">
        <f t="shared" si="22"/>
        <v>1.4088287034248774E-3</v>
      </c>
    </row>
    <row r="75" spans="1:10" ht="48" customHeight="1" x14ac:dyDescent="0.2">
      <c r="A75" s="10" t="s">
        <v>108</v>
      </c>
      <c r="B75" s="11" t="s">
        <v>60</v>
      </c>
      <c r="C75" s="12" t="s">
        <v>16</v>
      </c>
      <c r="D75" s="10" t="s">
        <v>61</v>
      </c>
      <c r="E75" s="16" t="s">
        <v>40</v>
      </c>
      <c r="F75" s="13">
        <v>57.73</v>
      </c>
      <c r="G75" s="141">
        <v>4.9000000000000004</v>
      </c>
      <c r="H75" s="24">
        <f>ROUND(G75+($G$3*G75),2)</f>
        <v>6.19</v>
      </c>
      <c r="I75" s="14">
        <f t="shared" si="2"/>
        <v>357.35</v>
      </c>
      <c r="J75" s="15">
        <f t="shared" si="22"/>
        <v>1.4681718522536205E-4</v>
      </c>
    </row>
    <row r="76" spans="1:10" ht="24" customHeight="1" x14ac:dyDescent="0.2">
      <c r="A76" s="9" t="s">
        <v>109</v>
      </c>
      <c r="B76" s="158" t="s">
        <v>110</v>
      </c>
      <c r="C76" s="159"/>
      <c r="D76" s="159"/>
      <c r="E76" s="159"/>
      <c r="F76" s="159"/>
      <c r="G76" s="159"/>
      <c r="H76" s="160"/>
      <c r="I76" s="20">
        <f>SUM(I77:I86)</f>
        <v>295144.68999999994</v>
      </c>
      <c r="J76" s="15">
        <f t="shared" si="22"/>
        <v>0.12126014445225143</v>
      </c>
    </row>
    <row r="77" spans="1:10" ht="36" customHeight="1" x14ac:dyDescent="0.2">
      <c r="A77" s="10" t="s">
        <v>111</v>
      </c>
      <c r="B77" s="11" t="s">
        <v>112</v>
      </c>
      <c r="C77" s="12" t="s">
        <v>16</v>
      </c>
      <c r="D77" s="10" t="s">
        <v>113</v>
      </c>
      <c r="E77" s="16" t="s">
        <v>47</v>
      </c>
      <c r="F77" s="13">
        <v>1883.49</v>
      </c>
      <c r="G77" s="141">
        <v>0.5</v>
      </c>
      <c r="H77" s="24">
        <f t="shared" ref="H77:H86" si="24">ROUND(G77+($G$3*G77),2)</f>
        <v>0.63</v>
      </c>
      <c r="I77" s="14">
        <f t="shared" si="2"/>
        <v>1186.5999999999999</v>
      </c>
      <c r="J77" s="15">
        <f t="shared" si="22"/>
        <v>4.8751440321369684E-4</v>
      </c>
    </row>
    <row r="78" spans="1:10" ht="48" customHeight="1" x14ac:dyDescent="0.2">
      <c r="A78" s="10" t="s">
        <v>114</v>
      </c>
      <c r="B78" s="11" t="s">
        <v>115</v>
      </c>
      <c r="C78" s="12" t="s">
        <v>16</v>
      </c>
      <c r="D78" s="10" t="s">
        <v>116</v>
      </c>
      <c r="E78" s="16" t="s">
        <v>40</v>
      </c>
      <c r="F78" s="13">
        <v>129.29</v>
      </c>
      <c r="G78" s="141">
        <v>6.66</v>
      </c>
      <c r="H78" s="24">
        <f t="shared" si="24"/>
        <v>8.42</v>
      </c>
      <c r="I78" s="14">
        <f t="shared" si="2"/>
        <v>1088.6199999999999</v>
      </c>
      <c r="J78" s="15">
        <f t="shared" si="22"/>
        <v>4.4725933728846678E-4</v>
      </c>
    </row>
    <row r="79" spans="1:10" ht="36" customHeight="1" x14ac:dyDescent="0.2">
      <c r="A79" s="10" t="s">
        <v>117</v>
      </c>
      <c r="B79" s="11" t="s">
        <v>118</v>
      </c>
      <c r="C79" s="12" t="s">
        <v>16</v>
      </c>
      <c r="D79" s="10" t="s">
        <v>119</v>
      </c>
      <c r="E79" s="12" t="s">
        <v>158</v>
      </c>
      <c r="F79" s="13">
        <v>3878.74</v>
      </c>
      <c r="G79" s="141">
        <v>1.07</v>
      </c>
      <c r="H79" s="24">
        <f t="shared" si="24"/>
        <v>1.35</v>
      </c>
      <c r="I79" s="14">
        <f t="shared" si="2"/>
        <v>5236.3</v>
      </c>
      <c r="J79" s="15">
        <f t="shared" si="22"/>
        <v>2.1513329424809381E-3</v>
      </c>
    </row>
    <row r="80" spans="1:10" ht="36" customHeight="1" x14ac:dyDescent="0.2">
      <c r="A80" s="10" t="s">
        <v>189</v>
      </c>
      <c r="B80" s="18" t="s">
        <v>191</v>
      </c>
      <c r="C80" s="18" t="s">
        <v>141</v>
      </c>
      <c r="D80" s="34" t="s">
        <v>192</v>
      </c>
      <c r="E80" s="12" t="s">
        <v>157</v>
      </c>
      <c r="F80" s="13">
        <v>2109.67</v>
      </c>
      <c r="G80" s="14">
        <f>CPU´S!H188</f>
        <v>46.31</v>
      </c>
      <c r="H80" s="24">
        <f t="shared" si="24"/>
        <v>58.52</v>
      </c>
      <c r="I80" s="14">
        <f t="shared" si="2"/>
        <v>123457.89</v>
      </c>
      <c r="J80" s="15">
        <f t="shared" ref="J80" si="25">I80/$H$93</f>
        <v>5.0722652591751419E-2</v>
      </c>
    </row>
    <row r="81" spans="1:10" ht="36" customHeight="1" x14ac:dyDescent="0.2">
      <c r="A81" s="10" t="s">
        <v>120</v>
      </c>
      <c r="B81" s="11" t="s">
        <v>121</v>
      </c>
      <c r="C81" s="12" t="s">
        <v>16</v>
      </c>
      <c r="D81" s="10" t="s">
        <v>122</v>
      </c>
      <c r="E81" s="16" t="s">
        <v>40</v>
      </c>
      <c r="F81" s="13">
        <v>39.520000000000003</v>
      </c>
      <c r="G81" s="141">
        <v>304.52999999999997</v>
      </c>
      <c r="H81" s="24">
        <f t="shared" si="24"/>
        <v>384.8</v>
      </c>
      <c r="I81" s="14">
        <f t="shared" si="2"/>
        <v>15207.3</v>
      </c>
      <c r="J81" s="15">
        <f>I81/$H$93</f>
        <v>6.2479165548555982E-3</v>
      </c>
    </row>
    <row r="82" spans="1:10" ht="33.75" customHeight="1" x14ac:dyDescent="0.2">
      <c r="A82" s="10" t="s">
        <v>123</v>
      </c>
      <c r="B82" s="11" t="s">
        <v>124</v>
      </c>
      <c r="C82" s="12" t="s">
        <v>16</v>
      </c>
      <c r="D82" s="10" t="s">
        <v>125</v>
      </c>
      <c r="E82" s="16" t="s">
        <v>40</v>
      </c>
      <c r="F82" s="13">
        <f>F81</f>
        <v>39.520000000000003</v>
      </c>
      <c r="G82" s="141">
        <v>157.78</v>
      </c>
      <c r="H82" s="24">
        <f t="shared" si="24"/>
        <v>199.37</v>
      </c>
      <c r="I82" s="14">
        <f t="shared" si="2"/>
        <v>7879.1</v>
      </c>
      <c r="J82" s="15">
        <f>I82/$H$93</f>
        <v>3.237126861925703E-3</v>
      </c>
    </row>
    <row r="83" spans="1:10" ht="36" customHeight="1" x14ac:dyDescent="0.2">
      <c r="A83" s="10" t="s">
        <v>126</v>
      </c>
      <c r="B83" s="11" t="s">
        <v>127</v>
      </c>
      <c r="C83" s="12" t="s">
        <v>16</v>
      </c>
      <c r="D83" s="10" t="s">
        <v>128</v>
      </c>
      <c r="E83" s="16" t="s">
        <v>40</v>
      </c>
      <c r="F83" s="13">
        <v>186.78</v>
      </c>
      <c r="G83" s="141">
        <v>585.45000000000005</v>
      </c>
      <c r="H83" s="24">
        <f t="shared" si="24"/>
        <v>739.77</v>
      </c>
      <c r="I83" s="14">
        <f t="shared" ref="I83:I90" si="26">ROUND(F83*H83,2)</f>
        <v>138174.24</v>
      </c>
      <c r="J83" s="15">
        <f>I83/$H$93</f>
        <v>5.6768862424663849E-2</v>
      </c>
    </row>
    <row r="84" spans="1:10" ht="36" customHeight="1" x14ac:dyDescent="0.2">
      <c r="A84" s="10" t="s">
        <v>129</v>
      </c>
      <c r="B84" s="11" t="s">
        <v>130</v>
      </c>
      <c r="C84" s="12" t="s">
        <v>16</v>
      </c>
      <c r="D84" s="10" t="s">
        <v>131</v>
      </c>
      <c r="E84" s="12" t="s">
        <v>158</v>
      </c>
      <c r="F84" s="13">
        <v>731.64</v>
      </c>
      <c r="G84" s="141">
        <v>1.46</v>
      </c>
      <c r="H84" s="24">
        <f t="shared" si="24"/>
        <v>1.84</v>
      </c>
      <c r="I84" s="14">
        <f t="shared" si="26"/>
        <v>1346.22</v>
      </c>
      <c r="J84" s="15">
        <f>I84/$H$93</f>
        <v>5.5309425239705298E-4</v>
      </c>
    </row>
    <row r="85" spans="1:10" ht="36" customHeight="1" x14ac:dyDescent="0.2">
      <c r="A85" s="10" t="s">
        <v>132</v>
      </c>
      <c r="B85" s="11" t="s">
        <v>133</v>
      </c>
      <c r="C85" s="12" t="s">
        <v>16</v>
      </c>
      <c r="D85" s="10" t="s">
        <v>134</v>
      </c>
      <c r="E85" s="12" t="s">
        <v>158</v>
      </c>
      <c r="F85" s="13">
        <v>1219.3599999999999</v>
      </c>
      <c r="G85" s="141">
        <v>0.57999999999999996</v>
      </c>
      <c r="H85" s="24">
        <f t="shared" si="24"/>
        <v>0.73</v>
      </c>
      <c r="I85" s="14">
        <f t="shared" si="26"/>
        <v>890.13</v>
      </c>
      <c r="J85" s="15">
        <f t="shared" ref="J85:J92" si="27">I85/$H$93</f>
        <v>3.6570975537890442E-4</v>
      </c>
    </row>
    <row r="86" spans="1:10" ht="36" customHeight="1" x14ac:dyDescent="0.2">
      <c r="A86" s="10" t="s">
        <v>190</v>
      </c>
      <c r="B86" s="18" t="s">
        <v>193</v>
      </c>
      <c r="C86" s="18" t="s">
        <v>141</v>
      </c>
      <c r="D86" s="34" t="s">
        <v>194</v>
      </c>
      <c r="E86" s="12" t="s">
        <v>82</v>
      </c>
      <c r="F86" s="13">
        <v>24.39</v>
      </c>
      <c r="G86" s="14">
        <f>CPU´S!H145</f>
        <v>22.009999999999998</v>
      </c>
      <c r="H86" s="24">
        <f t="shared" si="24"/>
        <v>27.81</v>
      </c>
      <c r="I86" s="14">
        <f t="shared" ref="I86" si="28">ROUND(F86*H86,2)</f>
        <v>678.29</v>
      </c>
      <c r="J86" s="15">
        <f t="shared" si="27"/>
        <v>2.7867532829581868E-4</v>
      </c>
    </row>
    <row r="87" spans="1:10" ht="24" customHeight="1" x14ac:dyDescent="0.2">
      <c r="A87" s="9" t="s">
        <v>135</v>
      </c>
      <c r="B87" s="158" t="s">
        <v>136</v>
      </c>
      <c r="C87" s="159"/>
      <c r="D87" s="159"/>
      <c r="E87" s="159"/>
      <c r="F87" s="159"/>
      <c r="G87" s="159"/>
      <c r="H87" s="160"/>
      <c r="I87" s="20">
        <f>SUM(I88:I92)</f>
        <v>13706.14</v>
      </c>
      <c r="J87" s="15">
        <f t="shared" si="27"/>
        <v>5.6311652304596154E-3</v>
      </c>
    </row>
    <row r="88" spans="1:10" ht="29.25" customHeight="1" x14ac:dyDescent="0.2">
      <c r="A88" s="10" t="s">
        <v>195</v>
      </c>
      <c r="B88" s="18" t="s">
        <v>199</v>
      </c>
      <c r="C88" s="18" t="s">
        <v>141</v>
      </c>
      <c r="D88" s="34" t="s">
        <v>200</v>
      </c>
      <c r="E88" s="12" t="s">
        <v>47</v>
      </c>
      <c r="F88" s="29">
        <v>67.209999999999994</v>
      </c>
      <c r="G88" s="24">
        <f>CPU´S!H194</f>
        <v>15.67</v>
      </c>
      <c r="H88" s="24">
        <f>ROUND(G88+($G$3*G88),2)</f>
        <v>19.8</v>
      </c>
      <c r="I88" s="14">
        <f t="shared" ref="I88:I89" si="29">ROUND(F88*H88,2)</f>
        <v>1330.76</v>
      </c>
      <c r="J88" s="15">
        <f t="shared" si="27"/>
        <v>5.4674251409123488E-4</v>
      </c>
    </row>
    <row r="89" spans="1:10" ht="29.25" customHeight="1" x14ac:dyDescent="0.2">
      <c r="A89" s="10" t="s">
        <v>196</v>
      </c>
      <c r="B89" s="18" t="s">
        <v>201</v>
      </c>
      <c r="C89" s="18" t="s">
        <v>141</v>
      </c>
      <c r="D89" s="34" t="s">
        <v>202</v>
      </c>
      <c r="E89" s="12" t="s">
        <v>47</v>
      </c>
      <c r="F89" s="29">
        <v>19.739999999999998</v>
      </c>
      <c r="G89" s="24">
        <f>CPU´S!H205</f>
        <v>28.200000000000003</v>
      </c>
      <c r="H89" s="24">
        <f>ROUND(G89+($G$3*G89),2)</f>
        <v>35.630000000000003</v>
      </c>
      <c r="I89" s="14">
        <f t="shared" si="29"/>
        <v>703.34</v>
      </c>
      <c r="J89" s="15">
        <f t="shared" si="27"/>
        <v>2.8896711643040752E-4</v>
      </c>
    </row>
    <row r="90" spans="1:10" ht="24" customHeight="1" x14ac:dyDescent="0.2">
      <c r="A90" s="26" t="s">
        <v>137</v>
      </c>
      <c r="B90" s="27" t="s">
        <v>138</v>
      </c>
      <c r="C90" s="28" t="s">
        <v>16</v>
      </c>
      <c r="D90" s="26" t="s">
        <v>139</v>
      </c>
      <c r="E90" s="12" t="s">
        <v>155</v>
      </c>
      <c r="F90" s="29">
        <v>11</v>
      </c>
      <c r="G90" s="141">
        <v>74.25</v>
      </c>
      <c r="H90" s="24">
        <f>ROUND(G90+($G$3*G90),2)</f>
        <v>93.82</v>
      </c>
      <c r="I90" s="14">
        <f t="shared" si="26"/>
        <v>1032.02</v>
      </c>
      <c r="J90" s="15">
        <f t="shared" si="27"/>
        <v>4.2400523715203057E-4</v>
      </c>
    </row>
    <row r="91" spans="1:10" ht="66.75" customHeight="1" x14ac:dyDescent="0.2">
      <c r="A91" s="10" t="s">
        <v>197</v>
      </c>
      <c r="B91" s="18" t="s">
        <v>203</v>
      </c>
      <c r="C91" s="18" t="s">
        <v>141</v>
      </c>
      <c r="D91" s="34" t="s">
        <v>204</v>
      </c>
      <c r="E91" s="12" t="s">
        <v>155</v>
      </c>
      <c r="F91" s="29">
        <v>11</v>
      </c>
      <c r="G91" s="24">
        <f>CPU´S!H216</f>
        <v>420.83</v>
      </c>
      <c r="H91" s="24">
        <f>ROUND(G91+($G$3*G91),2)</f>
        <v>531.76</v>
      </c>
      <c r="I91" s="14">
        <f t="shared" ref="I91:I92" si="30">ROUND(F91*H91,2)</f>
        <v>5849.36</v>
      </c>
      <c r="J91" s="15">
        <f t="shared" si="27"/>
        <v>2.4032085366442525E-3</v>
      </c>
    </row>
    <row r="92" spans="1:10" ht="56.25" customHeight="1" x14ac:dyDescent="0.2">
      <c r="A92" s="10" t="s">
        <v>198</v>
      </c>
      <c r="B92" s="18" t="s">
        <v>205</v>
      </c>
      <c r="C92" s="18" t="s">
        <v>141</v>
      </c>
      <c r="D92" s="34" t="s">
        <v>206</v>
      </c>
      <c r="E92" s="12" t="s">
        <v>47</v>
      </c>
      <c r="F92" s="29">
        <v>7.2</v>
      </c>
      <c r="G92" s="24">
        <f>CPU´S!H227</f>
        <v>526.57000000000005</v>
      </c>
      <c r="H92" s="24">
        <f>ROUND(G92+($G$3*G92),2)</f>
        <v>665.37</v>
      </c>
      <c r="I92" s="14">
        <f t="shared" si="30"/>
        <v>4790.66</v>
      </c>
      <c r="J92" s="15">
        <f t="shared" si="27"/>
        <v>1.9682418261416897E-3</v>
      </c>
    </row>
    <row r="93" spans="1:10" ht="30.75" customHeight="1" x14ac:dyDescent="0.2">
      <c r="A93" s="185"/>
      <c r="B93" s="185"/>
      <c r="C93" s="185"/>
      <c r="D93" s="35"/>
      <c r="E93" s="36"/>
      <c r="F93" s="186" t="s">
        <v>140</v>
      </c>
      <c r="G93" s="185"/>
      <c r="H93" s="187">
        <f>I7+I16+I22+I34+I56+I59+I67+I72+I76+I87</f>
        <v>2433979.37</v>
      </c>
      <c r="I93" s="187"/>
      <c r="J93" s="187"/>
    </row>
    <row r="94" spans="1:10" ht="60" customHeight="1" x14ac:dyDescent="0.2">
      <c r="A94" s="1"/>
      <c r="B94" s="1"/>
      <c r="C94" s="1"/>
      <c r="D94" s="1"/>
      <c r="E94" s="1"/>
      <c r="F94" s="7"/>
      <c r="G94" s="5"/>
      <c r="H94" s="5"/>
      <c r="I94" s="5"/>
      <c r="J94" s="1"/>
    </row>
    <row r="95" spans="1:10" ht="69.95" customHeight="1" x14ac:dyDescent="0.2">
      <c r="A95" s="153"/>
      <c r="B95" s="154"/>
      <c r="C95" s="154"/>
      <c r="D95" s="154"/>
      <c r="E95" s="154"/>
      <c r="F95" s="154"/>
      <c r="G95" s="154"/>
      <c r="H95" s="154"/>
      <c r="I95" s="154"/>
      <c r="J95" s="154"/>
    </row>
    <row r="96" spans="1:10" ht="30" customHeight="1" x14ac:dyDescent="0.2">
      <c r="I96" s="161"/>
      <c r="J96" s="161"/>
    </row>
    <row r="97" spans="9:10" x14ac:dyDescent="0.2">
      <c r="I97" s="162"/>
      <c r="J97" s="162"/>
    </row>
  </sheetData>
  <mergeCells count="27">
    <mergeCell ref="I96:J96"/>
    <mergeCell ref="I97:J97"/>
    <mergeCell ref="I2:J2"/>
    <mergeCell ref="A1:J1"/>
    <mergeCell ref="B2:F2"/>
    <mergeCell ref="I5:J5"/>
    <mergeCell ref="G3:G4"/>
    <mergeCell ref="H3:H4"/>
    <mergeCell ref="I3:J4"/>
    <mergeCell ref="B4:F4"/>
    <mergeCell ref="B3:F3"/>
    <mergeCell ref="G5:H5"/>
    <mergeCell ref="A5:F5"/>
    <mergeCell ref="A93:C93"/>
    <mergeCell ref="F93:G93"/>
    <mergeCell ref="H93:J93"/>
    <mergeCell ref="A95:J95"/>
    <mergeCell ref="B7:H7"/>
    <mergeCell ref="B56:H56"/>
    <mergeCell ref="B34:H34"/>
    <mergeCell ref="B22:H22"/>
    <mergeCell ref="B16:H16"/>
    <mergeCell ref="B87:H87"/>
    <mergeCell ref="B76:H76"/>
    <mergeCell ref="B72:H72"/>
    <mergeCell ref="B67:H67"/>
    <mergeCell ref="B59:H59"/>
  </mergeCells>
  <phoneticPr fontId="31" type="noConversion"/>
  <pageMargins left="0.51181102362204722" right="0.51181102362204722" top="0.78740157480314965" bottom="0.78740157480314965" header="0.51181102362204722" footer="0.51181102362204722"/>
  <pageSetup paperSize="9" scale="71" fitToHeight="0" orientation="landscape" r:id="rId1"/>
  <headerFooter>
    <oddHeader xml:space="preserve">&amp;L </oddHeader>
    <oddFooter>&amp;L &amp;C&amp;"Arial,Negrito itálico" Engª Wanessa M. Lelis Basso&amp;"Arial,Normal"
CREA/MS - 8605/D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5" zoomScaleNormal="85" workbookViewId="0">
      <selection activeCell="K9" sqref="K9"/>
    </sheetView>
  </sheetViews>
  <sheetFormatPr defaultRowHeight="14.25" x14ac:dyDescent="0.2"/>
  <cols>
    <col min="1" max="1" width="9" style="37"/>
    <col min="2" max="2" width="49.625" style="37" customWidth="1"/>
    <col min="3" max="3" width="17.75" style="37" customWidth="1"/>
    <col min="4" max="4" width="8.125" style="37" customWidth="1"/>
    <col min="5" max="5" width="16.625" style="66" customWidth="1"/>
    <col min="6" max="6" width="7.5" style="67" customWidth="1"/>
    <col min="7" max="7" width="16.625" style="66" customWidth="1"/>
    <col min="8" max="8" width="6.875" style="67" customWidth="1"/>
    <col min="9" max="9" width="16.625" style="66" customWidth="1"/>
    <col min="10" max="10" width="7.875" style="67" customWidth="1"/>
    <col min="11" max="11" width="16.5" style="67" customWidth="1"/>
    <col min="12" max="12" width="8.125" style="67" customWidth="1"/>
    <col min="13" max="13" width="16.625" style="67" customWidth="1"/>
    <col min="14" max="14" width="8.875" style="67" customWidth="1"/>
    <col min="15" max="15" width="16.625" style="66" customWidth="1"/>
    <col min="16" max="16" width="8.875" style="97" customWidth="1"/>
    <col min="17" max="17" width="18.625" style="66" customWidth="1"/>
    <col min="18" max="18" width="9" style="37"/>
    <col min="19" max="19" width="20.25" style="37" customWidth="1"/>
    <col min="20" max="261" width="9" style="37"/>
    <col min="262" max="262" width="61.875" style="37" bestFit="1" customWidth="1"/>
    <col min="263" max="263" width="17.75" style="37" customWidth="1"/>
    <col min="264" max="264" width="8.125" style="37" customWidth="1"/>
    <col min="265" max="265" width="18.625" style="37" customWidth="1"/>
    <col min="266" max="266" width="7.5" style="37" customWidth="1"/>
    <col min="267" max="267" width="19.125" style="37" customWidth="1"/>
    <col min="268" max="268" width="6.875" style="37" customWidth="1"/>
    <col min="269" max="269" width="17.625" style="37" customWidth="1"/>
    <col min="270" max="270" width="9" style="37"/>
    <col min="271" max="271" width="17.375" style="37" customWidth="1"/>
    <col min="272" max="272" width="9" style="37"/>
    <col min="273" max="273" width="21" style="37" customWidth="1"/>
    <col min="274" max="274" width="9" style="37"/>
    <col min="275" max="275" width="11.375" style="37" customWidth="1"/>
    <col min="276" max="517" width="9" style="37"/>
    <col min="518" max="518" width="61.875" style="37" bestFit="1" customWidth="1"/>
    <col min="519" max="519" width="17.75" style="37" customWidth="1"/>
    <col min="520" max="520" width="8.125" style="37" customWidth="1"/>
    <col min="521" max="521" width="18.625" style="37" customWidth="1"/>
    <col min="522" max="522" width="7.5" style="37" customWidth="1"/>
    <col min="523" max="523" width="19.125" style="37" customWidth="1"/>
    <col min="524" max="524" width="6.875" style="37" customWidth="1"/>
    <col min="525" max="525" width="17.625" style="37" customWidth="1"/>
    <col min="526" max="526" width="9" style="37"/>
    <col min="527" max="527" width="17.375" style="37" customWidth="1"/>
    <col min="528" max="528" width="9" style="37"/>
    <col min="529" max="529" width="21" style="37" customWidth="1"/>
    <col min="530" max="530" width="9" style="37"/>
    <col min="531" max="531" width="11.375" style="37" customWidth="1"/>
    <col min="532" max="773" width="9" style="37"/>
    <col min="774" max="774" width="61.875" style="37" bestFit="1" customWidth="1"/>
    <col min="775" max="775" width="17.75" style="37" customWidth="1"/>
    <col min="776" max="776" width="8.125" style="37" customWidth="1"/>
    <col min="777" max="777" width="18.625" style="37" customWidth="1"/>
    <col min="778" max="778" width="7.5" style="37" customWidth="1"/>
    <col min="779" max="779" width="19.125" style="37" customWidth="1"/>
    <col min="780" max="780" width="6.875" style="37" customWidth="1"/>
    <col min="781" max="781" width="17.625" style="37" customWidth="1"/>
    <col min="782" max="782" width="9" style="37"/>
    <col min="783" max="783" width="17.375" style="37" customWidth="1"/>
    <col min="784" max="784" width="9" style="37"/>
    <col min="785" max="785" width="21" style="37" customWidth="1"/>
    <col min="786" max="786" width="9" style="37"/>
    <col min="787" max="787" width="11.375" style="37" customWidth="1"/>
    <col min="788" max="1029" width="9" style="37"/>
    <col min="1030" max="1030" width="61.875" style="37" bestFit="1" customWidth="1"/>
    <col min="1031" max="1031" width="17.75" style="37" customWidth="1"/>
    <col min="1032" max="1032" width="8.125" style="37" customWidth="1"/>
    <col min="1033" max="1033" width="18.625" style="37" customWidth="1"/>
    <col min="1034" max="1034" width="7.5" style="37" customWidth="1"/>
    <col min="1035" max="1035" width="19.125" style="37" customWidth="1"/>
    <col min="1036" max="1036" width="6.875" style="37" customWidth="1"/>
    <col min="1037" max="1037" width="17.625" style="37" customWidth="1"/>
    <col min="1038" max="1038" width="9" style="37"/>
    <col min="1039" max="1039" width="17.375" style="37" customWidth="1"/>
    <col min="1040" max="1040" width="9" style="37"/>
    <col min="1041" max="1041" width="21" style="37" customWidth="1"/>
    <col min="1042" max="1042" width="9" style="37"/>
    <col min="1043" max="1043" width="11.375" style="37" customWidth="1"/>
    <col min="1044" max="1285" width="9" style="37"/>
    <col min="1286" max="1286" width="61.875" style="37" bestFit="1" customWidth="1"/>
    <col min="1287" max="1287" width="17.75" style="37" customWidth="1"/>
    <col min="1288" max="1288" width="8.125" style="37" customWidth="1"/>
    <col min="1289" max="1289" width="18.625" style="37" customWidth="1"/>
    <col min="1290" max="1290" width="7.5" style="37" customWidth="1"/>
    <col min="1291" max="1291" width="19.125" style="37" customWidth="1"/>
    <col min="1292" max="1292" width="6.875" style="37" customWidth="1"/>
    <col min="1293" max="1293" width="17.625" style="37" customWidth="1"/>
    <col min="1294" max="1294" width="9" style="37"/>
    <col min="1295" max="1295" width="17.375" style="37" customWidth="1"/>
    <col min="1296" max="1296" width="9" style="37"/>
    <col min="1297" max="1297" width="21" style="37" customWidth="1"/>
    <col min="1298" max="1298" width="9" style="37"/>
    <col min="1299" max="1299" width="11.375" style="37" customWidth="1"/>
    <col min="1300" max="1541" width="9" style="37"/>
    <col min="1542" max="1542" width="61.875" style="37" bestFit="1" customWidth="1"/>
    <col min="1543" max="1543" width="17.75" style="37" customWidth="1"/>
    <col min="1544" max="1544" width="8.125" style="37" customWidth="1"/>
    <col min="1545" max="1545" width="18.625" style="37" customWidth="1"/>
    <col min="1546" max="1546" width="7.5" style="37" customWidth="1"/>
    <col min="1547" max="1547" width="19.125" style="37" customWidth="1"/>
    <col min="1548" max="1548" width="6.875" style="37" customWidth="1"/>
    <col min="1549" max="1549" width="17.625" style="37" customWidth="1"/>
    <col min="1550" max="1550" width="9" style="37"/>
    <col min="1551" max="1551" width="17.375" style="37" customWidth="1"/>
    <col min="1552" max="1552" width="9" style="37"/>
    <col min="1553" max="1553" width="21" style="37" customWidth="1"/>
    <col min="1554" max="1554" width="9" style="37"/>
    <col min="1555" max="1555" width="11.375" style="37" customWidth="1"/>
    <col min="1556" max="1797" width="9" style="37"/>
    <col min="1798" max="1798" width="61.875" style="37" bestFit="1" customWidth="1"/>
    <col min="1799" max="1799" width="17.75" style="37" customWidth="1"/>
    <col min="1800" max="1800" width="8.125" style="37" customWidth="1"/>
    <col min="1801" max="1801" width="18.625" style="37" customWidth="1"/>
    <col min="1802" max="1802" width="7.5" style="37" customWidth="1"/>
    <col min="1803" max="1803" width="19.125" style="37" customWidth="1"/>
    <col min="1804" max="1804" width="6.875" style="37" customWidth="1"/>
    <col min="1805" max="1805" width="17.625" style="37" customWidth="1"/>
    <col min="1806" max="1806" width="9" style="37"/>
    <col min="1807" max="1807" width="17.375" style="37" customWidth="1"/>
    <col min="1808" max="1808" width="9" style="37"/>
    <col min="1809" max="1809" width="21" style="37" customWidth="1"/>
    <col min="1810" max="1810" width="9" style="37"/>
    <col min="1811" max="1811" width="11.375" style="37" customWidth="1"/>
    <col min="1812" max="2053" width="9" style="37"/>
    <col min="2054" max="2054" width="61.875" style="37" bestFit="1" customWidth="1"/>
    <col min="2055" max="2055" width="17.75" style="37" customWidth="1"/>
    <col min="2056" max="2056" width="8.125" style="37" customWidth="1"/>
    <col min="2057" max="2057" width="18.625" style="37" customWidth="1"/>
    <col min="2058" max="2058" width="7.5" style="37" customWidth="1"/>
    <col min="2059" max="2059" width="19.125" style="37" customWidth="1"/>
    <col min="2060" max="2060" width="6.875" style="37" customWidth="1"/>
    <col min="2061" max="2061" width="17.625" style="37" customWidth="1"/>
    <col min="2062" max="2062" width="9" style="37"/>
    <col min="2063" max="2063" width="17.375" style="37" customWidth="1"/>
    <col min="2064" max="2064" width="9" style="37"/>
    <col min="2065" max="2065" width="21" style="37" customWidth="1"/>
    <col min="2066" max="2066" width="9" style="37"/>
    <col min="2067" max="2067" width="11.375" style="37" customWidth="1"/>
    <col min="2068" max="2309" width="9" style="37"/>
    <col min="2310" max="2310" width="61.875" style="37" bestFit="1" customWidth="1"/>
    <col min="2311" max="2311" width="17.75" style="37" customWidth="1"/>
    <col min="2312" max="2312" width="8.125" style="37" customWidth="1"/>
    <col min="2313" max="2313" width="18.625" style="37" customWidth="1"/>
    <col min="2314" max="2314" width="7.5" style="37" customWidth="1"/>
    <col min="2315" max="2315" width="19.125" style="37" customWidth="1"/>
    <col min="2316" max="2316" width="6.875" style="37" customWidth="1"/>
    <col min="2317" max="2317" width="17.625" style="37" customWidth="1"/>
    <col min="2318" max="2318" width="9" style="37"/>
    <col min="2319" max="2319" width="17.375" style="37" customWidth="1"/>
    <col min="2320" max="2320" width="9" style="37"/>
    <col min="2321" max="2321" width="21" style="37" customWidth="1"/>
    <col min="2322" max="2322" width="9" style="37"/>
    <col min="2323" max="2323" width="11.375" style="37" customWidth="1"/>
    <col min="2324" max="2565" width="9" style="37"/>
    <col min="2566" max="2566" width="61.875" style="37" bestFit="1" customWidth="1"/>
    <col min="2567" max="2567" width="17.75" style="37" customWidth="1"/>
    <col min="2568" max="2568" width="8.125" style="37" customWidth="1"/>
    <col min="2569" max="2569" width="18.625" style="37" customWidth="1"/>
    <col min="2570" max="2570" width="7.5" style="37" customWidth="1"/>
    <col min="2571" max="2571" width="19.125" style="37" customWidth="1"/>
    <col min="2572" max="2572" width="6.875" style="37" customWidth="1"/>
    <col min="2573" max="2573" width="17.625" style="37" customWidth="1"/>
    <col min="2574" max="2574" width="9" style="37"/>
    <col min="2575" max="2575" width="17.375" style="37" customWidth="1"/>
    <col min="2576" max="2576" width="9" style="37"/>
    <col min="2577" max="2577" width="21" style="37" customWidth="1"/>
    <col min="2578" max="2578" width="9" style="37"/>
    <col min="2579" max="2579" width="11.375" style="37" customWidth="1"/>
    <col min="2580" max="2821" width="9" style="37"/>
    <col min="2822" max="2822" width="61.875" style="37" bestFit="1" customWidth="1"/>
    <col min="2823" max="2823" width="17.75" style="37" customWidth="1"/>
    <col min="2824" max="2824" width="8.125" style="37" customWidth="1"/>
    <col min="2825" max="2825" width="18.625" style="37" customWidth="1"/>
    <col min="2826" max="2826" width="7.5" style="37" customWidth="1"/>
    <col min="2827" max="2827" width="19.125" style="37" customWidth="1"/>
    <col min="2828" max="2828" width="6.875" style="37" customWidth="1"/>
    <col min="2829" max="2829" width="17.625" style="37" customWidth="1"/>
    <col min="2830" max="2830" width="9" style="37"/>
    <col min="2831" max="2831" width="17.375" style="37" customWidth="1"/>
    <col min="2832" max="2832" width="9" style="37"/>
    <col min="2833" max="2833" width="21" style="37" customWidth="1"/>
    <col min="2834" max="2834" width="9" style="37"/>
    <col min="2835" max="2835" width="11.375" style="37" customWidth="1"/>
    <col min="2836" max="3077" width="9" style="37"/>
    <col min="3078" max="3078" width="61.875" style="37" bestFit="1" customWidth="1"/>
    <col min="3079" max="3079" width="17.75" style="37" customWidth="1"/>
    <col min="3080" max="3080" width="8.125" style="37" customWidth="1"/>
    <col min="3081" max="3081" width="18.625" style="37" customWidth="1"/>
    <col min="3082" max="3082" width="7.5" style="37" customWidth="1"/>
    <col min="3083" max="3083" width="19.125" style="37" customWidth="1"/>
    <col min="3084" max="3084" width="6.875" style="37" customWidth="1"/>
    <col min="3085" max="3085" width="17.625" style="37" customWidth="1"/>
    <col min="3086" max="3086" width="9" style="37"/>
    <col min="3087" max="3087" width="17.375" style="37" customWidth="1"/>
    <col min="3088" max="3088" width="9" style="37"/>
    <col min="3089" max="3089" width="21" style="37" customWidth="1"/>
    <col min="3090" max="3090" width="9" style="37"/>
    <col min="3091" max="3091" width="11.375" style="37" customWidth="1"/>
    <col min="3092" max="3333" width="9" style="37"/>
    <col min="3334" max="3334" width="61.875" style="37" bestFit="1" customWidth="1"/>
    <col min="3335" max="3335" width="17.75" style="37" customWidth="1"/>
    <col min="3336" max="3336" width="8.125" style="37" customWidth="1"/>
    <col min="3337" max="3337" width="18.625" style="37" customWidth="1"/>
    <col min="3338" max="3338" width="7.5" style="37" customWidth="1"/>
    <col min="3339" max="3339" width="19.125" style="37" customWidth="1"/>
    <col min="3340" max="3340" width="6.875" style="37" customWidth="1"/>
    <col min="3341" max="3341" width="17.625" style="37" customWidth="1"/>
    <col min="3342" max="3342" width="9" style="37"/>
    <col min="3343" max="3343" width="17.375" style="37" customWidth="1"/>
    <col min="3344" max="3344" width="9" style="37"/>
    <col min="3345" max="3345" width="21" style="37" customWidth="1"/>
    <col min="3346" max="3346" width="9" style="37"/>
    <col min="3347" max="3347" width="11.375" style="37" customWidth="1"/>
    <col min="3348" max="3589" width="9" style="37"/>
    <col min="3590" max="3590" width="61.875" style="37" bestFit="1" customWidth="1"/>
    <col min="3591" max="3591" width="17.75" style="37" customWidth="1"/>
    <col min="3592" max="3592" width="8.125" style="37" customWidth="1"/>
    <col min="3593" max="3593" width="18.625" style="37" customWidth="1"/>
    <col min="3594" max="3594" width="7.5" style="37" customWidth="1"/>
    <col min="3595" max="3595" width="19.125" style="37" customWidth="1"/>
    <col min="3596" max="3596" width="6.875" style="37" customWidth="1"/>
    <col min="3597" max="3597" width="17.625" style="37" customWidth="1"/>
    <col min="3598" max="3598" width="9" style="37"/>
    <col min="3599" max="3599" width="17.375" style="37" customWidth="1"/>
    <col min="3600" max="3600" width="9" style="37"/>
    <col min="3601" max="3601" width="21" style="37" customWidth="1"/>
    <col min="3602" max="3602" width="9" style="37"/>
    <col min="3603" max="3603" width="11.375" style="37" customWidth="1"/>
    <col min="3604" max="3845" width="9" style="37"/>
    <col min="3846" max="3846" width="61.875" style="37" bestFit="1" customWidth="1"/>
    <col min="3847" max="3847" width="17.75" style="37" customWidth="1"/>
    <col min="3848" max="3848" width="8.125" style="37" customWidth="1"/>
    <col min="3849" max="3849" width="18.625" style="37" customWidth="1"/>
    <col min="3850" max="3850" width="7.5" style="37" customWidth="1"/>
    <col min="3851" max="3851" width="19.125" style="37" customWidth="1"/>
    <col min="3852" max="3852" width="6.875" style="37" customWidth="1"/>
    <col min="3853" max="3853" width="17.625" style="37" customWidth="1"/>
    <col min="3854" max="3854" width="9" style="37"/>
    <col min="3855" max="3855" width="17.375" style="37" customWidth="1"/>
    <col min="3856" max="3856" width="9" style="37"/>
    <col min="3857" max="3857" width="21" style="37" customWidth="1"/>
    <col min="3858" max="3858" width="9" style="37"/>
    <col min="3859" max="3859" width="11.375" style="37" customWidth="1"/>
    <col min="3860" max="4101" width="9" style="37"/>
    <col min="4102" max="4102" width="61.875" style="37" bestFit="1" customWidth="1"/>
    <col min="4103" max="4103" width="17.75" style="37" customWidth="1"/>
    <col min="4104" max="4104" width="8.125" style="37" customWidth="1"/>
    <col min="4105" max="4105" width="18.625" style="37" customWidth="1"/>
    <col min="4106" max="4106" width="7.5" style="37" customWidth="1"/>
    <col min="4107" max="4107" width="19.125" style="37" customWidth="1"/>
    <col min="4108" max="4108" width="6.875" style="37" customWidth="1"/>
    <col min="4109" max="4109" width="17.625" style="37" customWidth="1"/>
    <col min="4110" max="4110" width="9" style="37"/>
    <col min="4111" max="4111" width="17.375" style="37" customWidth="1"/>
    <col min="4112" max="4112" width="9" style="37"/>
    <col min="4113" max="4113" width="21" style="37" customWidth="1"/>
    <col min="4114" max="4114" width="9" style="37"/>
    <col min="4115" max="4115" width="11.375" style="37" customWidth="1"/>
    <col min="4116" max="4357" width="9" style="37"/>
    <col min="4358" max="4358" width="61.875" style="37" bestFit="1" customWidth="1"/>
    <col min="4359" max="4359" width="17.75" style="37" customWidth="1"/>
    <col min="4360" max="4360" width="8.125" style="37" customWidth="1"/>
    <col min="4361" max="4361" width="18.625" style="37" customWidth="1"/>
    <col min="4362" max="4362" width="7.5" style="37" customWidth="1"/>
    <col min="4363" max="4363" width="19.125" style="37" customWidth="1"/>
    <col min="4364" max="4364" width="6.875" style="37" customWidth="1"/>
    <col min="4365" max="4365" width="17.625" style="37" customWidth="1"/>
    <col min="4366" max="4366" width="9" style="37"/>
    <col min="4367" max="4367" width="17.375" style="37" customWidth="1"/>
    <col min="4368" max="4368" width="9" style="37"/>
    <col min="4369" max="4369" width="21" style="37" customWidth="1"/>
    <col min="4370" max="4370" width="9" style="37"/>
    <col min="4371" max="4371" width="11.375" style="37" customWidth="1"/>
    <col min="4372" max="4613" width="9" style="37"/>
    <col min="4614" max="4614" width="61.875" style="37" bestFit="1" customWidth="1"/>
    <col min="4615" max="4615" width="17.75" style="37" customWidth="1"/>
    <col min="4616" max="4616" width="8.125" style="37" customWidth="1"/>
    <col min="4617" max="4617" width="18.625" style="37" customWidth="1"/>
    <col min="4618" max="4618" width="7.5" style="37" customWidth="1"/>
    <col min="4619" max="4619" width="19.125" style="37" customWidth="1"/>
    <col min="4620" max="4620" width="6.875" style="37" customWidth="1"/>
    <col min="4621" max="4621" width="17.625" style="37" customWidth="1"/>
    <col min="4622" max="4622" width="9" style="37"/>
    <col min="4623" max="4623" width="17.375" style="37" customWidth="1"/>
    <col min="4624" max="4624" width="9" style="37"/>
    <col min="4625" max="4625" width="21" style="37" customWidth="1"/>
    <col min="4626" max="4626" width="9" style="37"/>
    <col min="4627" max="4627" width="11.375" style="37" customWidth="1"/>
    <col min="4628" max="4869" width="9" style="37"/>
    <col min="4870" max="4870" width="61.875" style="37" bestFit="1" customWidth="1"/>
    <col min="4871" max="4871" width="17.75" style="37" customWidth="1"/>
    <col min="4872" max="4872" width="8.125" style="37" customWidth="1"/>
    <col min="4873" max="4873" width="18.625" style="37" customWidth="1"/>
    <col min="4874" max="4874" width="7.5" style="37" customWidth="1"/>
    <col min="4875" max="4875" width="19.125" style="37" customWidth="1"/>
    <col min="4876" max="4876" width="6.875" style="37" customWidth="1"/>
    <col min="4877" max="4877" width="17.625" style="37" customWidth="1"/>
    <col min="4878" max="4878" width="9" style="37"/>
    <col min="4879" max="4879" width="17.375" style="37" customWidth="1"/>
    <col min="4880" max="4880" width="9" style="37"/>
    <col min="4881" max="4881" width="21" style="37" customWidth="1"/>
    <col min="4882" max="4882" width="9" style="37"/>
    <col min="4883" max="4883" width="11.375" style="37" customWidth="1"/>
    <col min="4884" max="5125" width="9" style="37"/>
    <col min="5126" max="5126" width="61.875" style="37" bestFit="1" customWidth="1"/>
    <col min="5127" max="5127" width="17.75" style="37" customWidth="1"/>
    <col min="5128" max="5128" width="8.125" style="37" customWidth="1"/>
    <col min="5129" max="5129" width="18.625" style="37" customWidth="1"/>
    <col min="5130" max="5130" width="7.5" style="37" customWidth="1"/>
    <col min="5131" max="5131" width="19.125" style="37" customWidth="1"/>
    <col min="5132" max="5132" width="6.875" style="37" customWidth="1"/>
    <col min="5133" max="5133" width="17.625" style="37" customWidth="1"/>
    <col min="5134" max="5134" width="9" style="37"/>
    <col min="5135" max="5135" width="17.375" style="37" customWidth="1"/>
    <col min="5136" max="5136" width="9" style="37"/>
    <col min="5137" max="5137" width="21" style="37" customWidth="1"/>
    <col min="5138" max="5138" width="9" style="37"/>
    <col min="5139" max="5139" width="11.375" style="37" customWidth="1"/>
    <col min="5140" max="5381" width="9" style="37"/>
    <col min="5382" max="5382" width="61.875" style="37" bestFit="1" customWidth="1"/>
    <col min="5383" max="5383" width="17.75" style="37" customWidth="1"/>
    <col min="5384" max="5384" width="8.125" style="37" customWidth="1"/>
    <col min="5385" max="5385" width="18.625" style="37" customWidth="1"/>
    <col min="5386" max="5386" width="7.5" style="37" customWidth="1"/>
    <col min="5387" max="5387" width="19.125" style="37" customWidth="1"/>
    <col min="5388" max="5388" width="6.875" style="37" customWidth="1"/>
    <col min="5389" max="5389" width="17.625" style="37" customWidth="1"/>
    <col min="5390" max="5390" width="9" style="37"/>
    <col min="5391" max="5391" width="17.375" style="37" customWidth="1"/>
    <col min="5392" max="5392" width="9" style="37"/>
    <col min="5393" max="5393" width="21" style="37" customWidth="1"/>
    <col min="5394" max="5394" width="9" style="37"/>
    <col min="5395" max="5395" width="11.375" style="37" customWidth="1"/>
    <col min="5396" max="5637" width="9" style="37"/>
    <col min="5638" max="5638" width="61.875" style="37" bestFit="1" customWidth="1"/>
    <col min="5639" max="5639" width="17.75" style="37" customWidth="1"/>
    <col min="5640" max="5640" width="8.125" style="37" customWidth="1"/>
    <col min="5641" max="5641" width="18.625" style="37" customWidth="1"/>
    <col min="5642" max="5642" width="7.5" style="37" customWidth="1"/>
    <col min="5643" max="5643" width="19.125" style="37" customWidth="1"/>
    <col min="5644" max="5644" width="6.875" style="37" customWidth="1"/>
    <col min="5645" max="5645" width="17.625" style="37" customWidth="1"/>
    <col min="5646" max="5646" width="9" style="37"/>
    <col min="5647" max="5647" width="17.375" style="37" customWidth="1"/>
    <col min="5648" max="5648" width="9" style="37"/>
    <col min="5649" max="5649" width="21" style="37" customWidth="1"/>
    <col min="5650" max="5650" width="9" style="37"/>
    <col min="5651" max="5651" width="11.375" style="37" customWidth="1"/>
    <col min="5652" max="5893" width="9" style="37"/>
    <col min="5894" max="5894" width="61.875" style="37" bestFit="1" customWidth="1"/>
    <col min="5895" max="5895" width="17.75" style="37" customWidth="1"/>
    <col min="5896" max="5896" width="8.125" style="37" customWidth="1"/>
    <col min="5897" max="5897" width="18.625" style="37" customWidth="1"/>
    <col min="5898" max="5898" width="7.5" style="37" customWidth="1"/>
    <col min="5899" max="5899" width="19.125" style="37" customWidth="1"/>
    <col min="5900" max="5900" width="6.875" style="37" customWidth="1"/>
    <col min="5901" max="5901" width="17.625" style="37" customWidth="1"/>
    <col min="5902" max="5902" width="9" style="37"/>
    <col min="5903" max="5903" width="17.375" style="37" customWidth="1"/>
    <col min="5904" max="5904" width="9" style="37"/>
    <col min="5905" max="5905" width="21" style="37" customWidth="1"/>
    <col min="5906" max="5906" width="9" style="37"/>
    <col min="5907" max="5907" width="11.375" style="37" customWidth="1"/>
    <col min="5908" max="6149" width="9" style="37"/>
    <col min="6150" max="6150" width="61.875" style="37" bestFit="1" customWidth="1"/>
    <col min="6151" max="6151" width="17.75" style="37" customWidth="1"/>
    <col min="6152" max="6152" width="8.125" style="37" customWidth="1"/>
    <col min="6153" max="6153" width="18.625" style="37" customWidth="1"/>
    <col min="6154" max="6154" width="7.5" style="37" customWidth="1"/>
    <col min="6155" max="6155" width="19.125" style="37" customWidth="1"/>
    <col min="6156" max="6156" width="6.875" style="37" customWidth="1"/>
    <col min="6157" max="6157" width="17.625" style="37" customWidth="1"/>
    <col min="6158" max="6158" width="9" style="37"/>
    <col min="6159" max="6159" width="17.375" style="37" customWidth="1"/>
    <col min="6160" max="6160" width="9" style="37"/>
    <col min="6161" max="6161" width="21" style="37" customWidth="1"/>
    <col min="6162" max="6162" width="9" style="37"/>
    <col min="6163" max="6163" width="11.375" style="37" customWidth="1"/>
    <col min="6164" max="6405" width="9" style="37"/>
    <col min="6406" max="6406" width="61.875" style="37" bestFit="1" customWidth="1"/>
    <col min="6407" max="6407" width="17.75" style="37" customWidth="1"/>
    <col min="6408" max="6408" width="8.125" style="37" customWidth="1"/>
    <col min="6409" max="6409" width="18.625" style="37" customWidth="1"/>
    <col min="6410" max="6410" width="7.5" style="37" customWidth="1"/>
    <col min="6411" max="6411" width="19.125" style="37" customWidth="1"/>
    <col min="6412" max="6412" width="6.875" style="37" customWidth="1"/>
    <col min="6413" max="6413" width="17.625" style="37" customWidth="1"/>
    <col min="6414" max="6414" width="9" style="37"/>
    <col min="6415" max="6415" width="17.375" style="37" customWidth="1"/>
    <col min="6416" max="6416" width="9" style="37"/>
    <col min="6417" max="6417" width="21" style="37" customWidth="1"/>
    <col min="6418" max="6418" width="9" style="37"/>
    <col min="6419" max="6419" width="11.375" style="37" customWidth="1"/>
    <col min="6420" max="6661" width="9" style="37"/>
    <col min="6662" max="6662" width="61.875" style="37" bestFit="1" customWidth="1"/>
    <col min="6663" max="6663" width="17.75" style="37" customWidth="1"/>
    <col min="6664" max="6664" width="8.125" style="37" customWidth="1"/>
    <col min="6665" max="6665" width="18.625" style="37" customWidth="1"/>
    <col min="6666" max="6666" width="7.5" style="37" customWidth="1"/>
    <col min="6667" max="6667" width="19.125" style="37" customWidth="1"/>
    <col min="6668" max="6668" width="6.875" style="37" customWidth="1"/>
    <col min="6669" max="6669" width="17.625" style="37" customWidth="1"/>
    <col min="6670" max="6670" width="9" style="37"/>
    <col min="6671" max="6671" width="17.375" style="37" customWidth="1"/>
    <col min="6672" max="6672" width="9" style="37"/>
    <col min="6673" max="6673" width="21" style="37" customWidth="1"/>
    <col min="6674" max="6674" width="9" style="37"/>
    <col min="6675" max="6675" width="11.375" style="37" customWidth="1"/>
    <col min="6676" max="6917" width="9" style="37"/>
    <col min="6918" max="6918" width="61.875" style="37" bestFit="1" customWidth="1"/>
    <col min="6919" max="6919" width="17.75" style="37" customWidth="1"/>
    <col min="6920" max="6920" width="8.125" style="37" customWidth="1"/>
    <col min="6921" max="6921" width="18.625" style="37" customWidth="1"/>
    <col min="6922" max="6922" width="7.5" style="37" customWidth="1"/>
    <col min="6923" max="6923" width="19.125" style="37" customWidth="1"/>
    <col min="6924" max="6924" width="6.875" style="37" customWidth="1"/>
    <col min="6925" max="6925" width="17.625" style="37" customWidth="1"/>
    <col min="6926" max="6926" width="9" style="37"/>
    <col min="6927" max="6927" width="17.375" style="37" customWidth="1"/>
    <col min="6928" max="6928" width="9" style="37"/>
    <col min="6929" max="6929" width="21" style="37" customWidth="1"/>
    <col min="6930" max="6930" width="9" style="37"/>
    <col min="6931" max="6931" width="11.375" style="37" customWidth="1"/>
    <col min="6932" max="7173" width="9" style="37"/>
    <col min="7174" max="7174" width="61.875" style="37" bestFit="1" customWidth="1"/>
    <col min="7175" max="7175" width="17.75" style="37" customWidth="1"/>
    <col min="7176" max="7176" width="8.125" style="37" customWidth="1"/>
    <col min="7177" max="7177" width="18.625" style="37" customWidth="1"/>
    <col min="7178" max="7178" width="7.5" style="37" customWidth="1"/>
    <col min="7179" max="7179" width="19.125" style="37" customWidth="1"/>
    <col min="7180" max="7180" width="6.875" style="37" customWidth="1"/>
    <col min="7181" max="7181" width="17.625" style="37" customWidth="1"/>
    <col min="7182" max="7182" width="9" style="37"/>
    <col min="7183" max="7183" width="17.375" style="37" customWidth="1"/>
    <col min="7184" max="7184" width="9" style="37"/>
    <col min="7185" max="7185" width="21" style="37" customWidth="1"/>
    <col min="7186" max="7186" width="9" style="37"/>
    <col min="7187" max="7187" width="11.375" style="37" customWidth="1"/>
    <col min="7188" max="7429" width="9" style="37"/>
    <col min="7430" max="7430" width="61.875" style="37" bestFit="1" customWidth="1"/>
    <col min="7431" max="7431" width="17.75" style="37" customWidth="1"/>
    <col min="7432" max="7432" width="8.125" style="37" customWidth="1"/>
    <col min="7433" max="7433" width="18.625" style="37" customWidth="1"/>
    <col min="7434" max="7434" width="7.5" style="37" customWidth="1"/>
    <col min="7435" max="7435" width="19.125" style="37" customWidth="1"/>
    <col min="7436" max="7436" width="6.875" style="37" customWidth="1"/>
    <col min="7437" max="7437" width="17.625" style="37" customWidth="1"/>
    <col min="7438" max="7438" width="9" style="37"/>
    <col min="7439" max="7439" width="17.375" style="37" customWidth="1"/>
    <col min="7440" max="7440" width="9" style="37"/>
    <col min="7441" max="7441" width="21" style="37" customWidth="1"/>
    <col min="7442" max="7442" width="9" style="37"/>
    <col min="7443" max="7443" width="11.375" style="37" customWidth="1"/>
    <col min="7444" max="7685" width="9" style="37"/>
    <col min="7686" max="7686" width="61.875" style="37" bestFit="1" customWidth="1"/>
    <col min="7687" max="7687" width="17.75" style="37" customWidth="1"/>
    <col min="7688" max="7688" width="8.125" style="37" customWidth="1"/>
    <col min="7689" max="7689" width="18.625" style="37" customWidth="1"/>
    <col min="7690" max="7690" width="7.5" style="37" customWidth="1"/>
    <col min="7691" max="7691" width="19.125" style="37" customWidth="1"/>
    <col min="7692" max="7692" width="6.875" style="37" customWidth="1"/>
    <col min="7693" max="7693" width="17.625" style="37" customWidth="1"/>
    <col min="7694" max="7694" width="9" style="37"/>
    <col min="7695" max="7695" width="17.375" style="37" customWidth="1"/>
    <col min="7696" max="7696" width="9" style="37"/>
    <col min="7697" max="7697" width="21" style="37" customWidth="1"/>
    <col min="7698" max="7698" width="9" style="37"/>
    <col min="7699" max="7699" width="11.375" style="37" customWidth="1"/>
    <col min="7700" max="7941" width="9" style="37"/>
    <col min="7942" max="7942" width="61.875" style="37" bestFit="1" customWidth="1"/>
    <col min="7943" max="7943" width="17.75" style="37" customWidth="1"/>
    <col min="7944" max="7944" width="8.125" style="37" customWidth="1"/>
    <col min="7945" max="7945" width="18.625" style="37" customWidth="1"/>
    <col min="7946" max="7946" width="7.5" style="37" customWidth="1"/>
    <col min="7947" max="7947" width="19.125" style="37" customWidth="1"/>
    <col min="7948" max="7948" width="6.875" style="37" customWidth="1"/>
    <col min="7949" max="7949" width="17.625" style="37" customWidth="1"/>
    <col min="7950" max="7950" width="9" style="37"/>
    <col min="7951" max="7951" width="17.375" style="37" customWidth="1"/>
    <col min="7952" max="7952" width="9" style="37"/>
    <col min="7953" max="7953" width="21" style="37" customWidth="1"/>
    <col min="7954" max="7954" width="9" style="37"/>
    <col min="7955" max="7955" width="11.375" style="37" customWidth="1"/>
    <col min="7956" max="8197" width="9" style="37"/>
    <col min="8198" max="8198" width="61.875" style="37" bestFit="1" customWidth="1"/>
    <col min="8199" max="8199" width="17.75" style="37" customWidth="1"/>
    <col min="8200" max="8200" width="8.125" style="37" customWidth="1"/>
    <col min="8201" max="8201" width="18.625" style="37" customWidth="1"/>
    <col min="8202" max="8202" width="7.5" style="37" customWidth="1"/>
    <col min="8203" max="8203" width="19.125" style="37" customWidth="1"/>
    <col min="8204" max="8204" width="6.875" style="37" customWidth="1"/>
    <col min="8205" max="8205" width="17.625" style="37" customWidth="1"/>
    <col min="8206" max="8206" width="9" style="37"/>
    <col min="8207" max="8207" width="17.375" style="37" customWidth="1"/>
    <col min="8208" max="8208" width="9" style="37"/>
    <col min="8209" max="8209" width="21" style="37" customWidth="1"/>
    <col min="8210" max="8210" width="9" style="37"/>
    <col min="8211" max="8211" width="11.375" style="37" customWidth="1"/>
    <col min="8212" max="8453" width="9" style="37"/>
    <col min="8454" max="8454" width="61.875" style="37" bestFit="1" customWidth="1"/>
    <col min="8455" max="8455" width="17.75" style="37" customWidth="1"/>
    <col min="8456" max="8456" width="8.125" style="37" customWidth="1"/>
    <col min="8457" max="8457" width="18.625" style="37" customWidth="1"/>
    <col min="8458" max="8458" width="7.5" style="37" customWidth="1"/>
    <col min="8459" max="8459" width="19.125" style="37" customWidth="1"/>
    <col min="8460" max="8460" width="6.875" style="37" customWidth="1"/>
    <col min="8461" max="8461" width="17.625" style="37" customWidth="1"/>
    <col min="8462" max="8462" width="9" style="37"/>
    <col min="8463" max="8463" width="17.375" style="37" customWidth="1"/>
    <col min="8464" max="8464" width="9" style="37"/>
    <col min="8465" max="8465" width="21" style="37" customWidth="1"/>
    <col min="8466" max="8466" width="9" style="37"/>
    <col min="8467" max="8467" width="11.375" style="37" customWidth="1"/>
    <col min="8468" max="8709" width="9" style="37"/>
    <col min="8710" max="8710" width="61.875" style="37" bestFit="1" customWidth="1"/>
    <col min="8711" max="8711" width="17.75" style="37" customWidth="1"/>
    <col min="8712" max="8712" width="8.125" style="37" customWidth="1"/>
    <col min="8713" max="8713" width="18.625" style="37" customWidth="1"/>
    <col min="8714" max="8714" width="7.5" style="37" customWidth="1"/>
    <col min="8715" max="8715" width="19.125" style="37" customWidth="1"/>
    <col min="8716" max="8716" width="6.875" style="37" customWidth="1"/>
    <col min="8717" max="8717" width="17.625" style="37" customWidth="1"/>
    <col min="8718" max="8718" width="9" style="37"/>
    <col min="8719" max="8719" width="17.375" style="37" customWidth="1"/>
    <col min="8720" max="8720" width="9" style="37"/>
    <col min="8721" max="8721" width="21" style="37" customWidth="1"/>
    <col min="8722" max="8722" width="9" style="37"/>
    <col min="8723" max="8723" width="11.375" style="37" customWidth="1"/>
    <col min="8724" max="8965" width="9" style="37"/>
    <col min="8966" max="8966" width="61.875" style="37" bestFit="1" customWidth="1"/>
    <col min="8967" max="8967" width="17.75" style="37" customWidth="1"/>
    <col min="8968" max="8968" width="8.125" style="37" customWidth="1"/>
    <col min="8969" max="8969" width="18.625" style="37" customWidth="1"/>
    <col min="8970" max="8970" width="7.5" style="37" customWidth="1"/>
    <col min="8971" max="8971" width="19.125" style="37" customWidth="1"/>
    <col min="8972" max="8972" width="6.875" style="37" customWidth="1"/>
    <col min="8973" max="8973" width="17.625" style="37" customWidth="1"/>
    <col min="8974" max="8974" width="9" style="37"/>
    <col min="8975" max="8975" width="17.375" style="37" customWidth="1"/>
    <col min="8976" max="8976" width="9" style="37"/>
    <col min="8977" max="8977" width="21" style="37" customWidth="1"/>
    <col min="8978" max="8978" width="9" style="37"/>
    <col min="8979" max="8979" width="11.375" style="37" customWidth="1"/>
    <col min="8980" max="9221" width="9" style="37"/>
    <col min="9222" max="9222" width="61.875" style="37" bestFit="1" customWidth="1"/>
    <col min="9223" max="9223" width="17.75" style="37" customWidth="1"/>
    <col min="9224" max="9224" width="8.125" style="37" customWidth="1"/>
    <col min="9225" max="9225" width="18.625" style="37" customWidth="1"/>
    <col min="9226" max="9226" width="7.5" style="37" customWidth="1"/>
    <col min="9227" max="9227" width="19.125" style="37" customWidth="1"/>
    <col min="9228" max="9228" width="6.875" style="37" customWidth="1"/>
    <col min="9229" max="9229" width="17.625" style="37" customWidth="1"/>
    <col min="9230" max="9230" width="9" style="37"/>
    <col min="9231" max="9231" width="17.375" style="37" customWidth="1"/>
    <col min="9232" max="9232" width="9" style="37"/>
    <col min="9233" max="9233" width="21" style="37" customWidth="1"/>
    <col min="9234" max="9234" width="9" style="37"/>
    <col min="9235" max="9235" width="11.375" style="37" customWidth="1"/>
    <col min="9236" max="9477" width="9" style="37"/>
    <col min="9478" max="9478" width="61.875" style="37" bestFit="1" customWidth="1"/>
    <col min="9479" max="9479" width="17.75" style="37" customWidth="1"/>
    <col min="9480" max="9480" width="8.125" style="37" customWidth="1"/>
    <col min="9481" max="9481" width="18.625" style="37" customWidth="1"/>
    <col min="9482" max="9482" width="7.5" style="37" customWidth="1"/>
    <col min="9483" max="9483" width="19.125" style="37" customWidth="1"/>
    <col min="9484" max="9484" width="6.875" style="37" customWidth="1"/>
    <col min="9485" max="9485" width="17.625" style="37" customWidth="1"/>
    <col min="9486" max="9486" width="9" style="37"/>
    <col min="9487" max="9487" width="17.375" style="37" customWidth="1"/>
    <col min="9488" max="9488" width="9" style="37"/>
    <col min="9489" max="9489" width="21" style="37" customWidth="1"/>
    <col min="9490" max="9490" width="9" style="37"/>
    <col min="9491" max="9491" width="11.375" style="37" customWidth="1"/>
    <col min="9492" max="9733" width="9" style="37"/>
    <col min="9734" max="9734" width="61.875" style="37" bestFit="1" customWidth="1"/>
    <col min="9735" max="9735" width="17.75" style="37" customWidth="1"/>
    <col min="9736" max="9736" width="8.125" style="37" customWidth="1"/>
    <col min="9737" max="9737" width="18.625" style="37" customWidth="1"/>
    <col min="9738" max="9738" width="7.5" style="37" customWidth="1"/>
    <col min="9739" max="9739" width="19.125" style="37" customWidth="1"/>
    <col min="9740" max="9740" width="6.875" style="37" customWidth="1"/>
    <col min="9741" max="9741" width="17.625" style="37" customWidth="1"/>
    <col min="9742" max="9742" width="9" style="37"/>
    <col min="9743" max="9743" width="17.375" style="37" customWidth="1"/>
    <col min="9744" max="9744" width="9" style="37"/>
    <col min="9745" max="9745" width="21" style="37" customWidth="1"/>
    <col min="9746" max="9746" width="9" style="37"/>
    <col min="9747" max="9747" width="11.375" style="37" customWidth="1"/>
    <col min="9748" max="9989" width="9" style="37"/>
    <col min="9990" max="9990" width="61.875" style="37" bestFit="1" customWidth="1"/>
    <col min="9991" max="9991" width="17.75" style="37" customWidth="1"/>
    <col min="9992" max="9992" width="8.125" style="37" customWidth="1"/>
    <col min="9993" max="9993" width="18.625" style="37" customWidth="1"/>
    <col min="9994" max="9994" width="7.5" style="37" customWidth="1"/>
    <col min="9995" max="9995" width="19.125" style="37" customWidth="1"/>
    <col min="9996" max="9996" width="6.875" style="37" customWidth="1"/>
    <col min="9997" max="9997" width="17.625" style="37" customWidth="1"/>
    <col min="9998" max="9998" width="9" style="37"/>
    <col min="9999" max="9999" width="17.375" style="37" customWidth="1"/>
    <col min="10000" max="10000" width="9" style="37"/>
    <col min="10001" max="10001" width="21" style="37" customWidth="1"/>
    <col min="10002" max="10002" width="9" style="37"/>
    <col min="10003" max="10003" width="11.375" style="37" customWidth="1"/>
    <col min="10004" max="10245" width="9" style="37"/>
    <col min="10246" max="10246" width="61.875" style="37" bestFit="1" customWidth="1"/>
    <col min="10247" max="10247" width="17.75" style="37" customWidth="1"/>
    <col min="10248" max="10248" width="8.125" style="37" customWidth="1"/>
    <col min="10249" max="10249" width="18.625" style="37" customWidth="1"/>
    <col min="10250" max="10250" width="7.5" style="37" customWidth="1"/>
    <col min="10251" max="10251" width="19.125" style="37" customWidth="1"/>
    <col min="10252" max="10252" width="6.875" style="37" customWidth="1"/>
    <col min="10253" max="10253" width="17.625" style="37" customWidth="1"/>
    <col min="10254" max="10254" width="9" style="37"/>
    <col min="10255" max="10255" width="17.375" style="37" customWidth="1"/>
    <col min="10256" max="10256" width="9" style="37"/>
    <col min="10257" max="10257" width="21" style="37" customWidth="1"/>
    <col min="10258" max="10258" width="9" style="37"/>
    <col min="10259" max="10259" width="11.375" style="37" customWidth="1"/>
    <col min="10260" max="10501" width="9" style="37"/>
    <col min="10502" max="10502" width="61.875" style="37" bestFit="1" customWidth="1"/>
    <col min="10503" max="10503" width="17.75" style="37" customWidth="1"/>
    <col min="10504" max="10504" width="8.125" style="37" customWidth="1"/>
    <col min="10505" max="10505" width="18.625" style="37" customWidth="1"/>
    <col min="10506" max="10506" width="7.5" style="37" customWidth="1"/>
    <col min="10507" max="10507" width="19.125" style="37" customWidth="1"/>
    <col min="10508" max="10508" width="6.875" style="37" customWidth="1"/>
    <col min="10509" max="10509" width="17.625" style="37" customWidth="1"/>
    <col min="10510" max="10510" width="9" style="37"/>
    <col min="10511" max="10511" width="17.375" style="37" customWidth="1"/>
    <col min="10512" max="10512" width="9" style="37"/>
    <col min="10513" max="10513" width="21" style="37" customWidth="1"/>
    <col min="10514" max="10514" width="9" style="37"/>
    <col min="10515" max="10515" width="11.375" style="37" customWidth="1"/>
    <col min="10516" max="10757" width="9" style="37"/>
    <col min="10758" max="10758" width="61.875" style="37" bestFit="1" customWidth="1"/>
    <col min="10759" max="10759" width="17.75" style="37" customWidth="1"/>
    <col min="10760" max="10760" width="8.125" style="37" customWidth="1"/>
    <col min="10761" max="10761" width="18.625" style="37" customWidth="1"/>
    <col min="10762" max="10762" width="7.5" style="37" customWidth="1"/>
    <col min="10763" max="10763" width="19.125" style="37" customWidth="1"/>
    <col min="10764" max="10764" width="6.875" style="37" customWidth="1"/>
    <col min="10765" max="10765" width="17.625" style="37" customWidth="1"/>
    <col min="10766" max="10766" width="9" style="37"/>
    <col min="10767" max="10767" width="17.375" style="37" customWidth="1"/>
    <col min="10768" max="10768" width="9" style="37"/>
    <col min="10769" max="10769" width="21" style="37" customWidth="1"/>
    <col min="10770" max="10770" width="9" style="37"/>
    <col min="10771" max="10771" width="11.375" style="37" customWidth="1"/>
    <col min="10772" max="11013" width="9" style="37"/>
    <col min="11014" max="11014" width="61.875" style="37" bestFit="1" customWidth="1"/>
    <col min="11015" max="11015" width="17.75" style="37" customWidth="1"/>
    <col min="11016" max="11016" width="8.125" style="37" customWidth="1"/>
    <col min="11017" max="11017" width="18.625" style="37" customWidth="1"/>
    <col min="11018" max="11018" width="7.5" style="37" customWidth="1"/>
    <col min="11019" max="11019" width="19.125" style="37" customWidth="1"/>
    <col min="11020" max="11020" width="6.875" style="37" customWidth="1"/>
    <col min="11021" max="11021" width="17.625" style="37" customWidth="1"/>
    <col min="11022" max="11022" width="9" style="37"/>
    <col min="11023" max="11023" width="17.375" style="37" customWidth="1"/>
    <col min="11024" max="11024" width="9" style="37"/>
    <col min="11025" max="11025" width="21" style="37" customWidth="1"/>
    <col min="11026" max="11026" width="9" style="37"/>
    <col min="11027" max="11027" width="11.375" style="37" customWidth="1"/>
    <col min="11028" max="11269" width="9" style="37"/>
    <col min="11270" max="11270" width="61.875" style="37" bestFit="1" customWidth="1"/>
    <col min="11271" max="11271" width="17.75" style="37" customWidth="1"/>
    <col min="11272" max="11272" width="8.125" style="37" customWidth="1"/>
    <col min="11273" max="11273" width="18.625" style="37" customWidth="1"/>
    <col min="11274" max="11274" width="7.5" style="37" customWidth="1"/>
    <col min="11275" max="11275" width="19.125" style="37" customWidth="1"/>
    <col min="11276" max="11276" width="6.875" style="37" customWidth="1"/>
    <col min="11277" max="11277" width="17.625" style="37" customWidth="1"/>
    <col min="11278" max="11278" width="9" style="37"/>
    <col min="11279" max="11279" width="17.375" style="37" customWidth="1"/>
    <col min="11280" max="11280" width="9" style="37"/>
    <col min="11281" max="11281" width="21" style="37" customWidth="1"/>
    <col min="11282" max="11282" width="9" style="37"/>
    <col min="11283" max="11283" width="11.375" style="37" customWidth="1"/>
    <col min="11284" max="11525" width="9" style="37"/>
    <col min="11526" max="11526" width="61.875" style="37" bestFit="1" customWidth="1"/>
    <col min="11527" max="11527" width="17.75" style="37" customWidth="1"/>
    <col min="11528" max="11528" width="8.125" style="37" customWidth="1"/>
    <col min="11529" max="11529" width="18.625" style="37" customWidth="1"/>
    <col min="11530" max="11530" width="7.5" style="37" customWidth="1"/>
    <col min="11531" max="11531" width="19.125" style="37" customWidth="1"/>
    <col min="11532" max="11532" width="6.875" style="37" customWidth="1"/>
    <col min="11533" max="11533" width="17.625" style="37" customWidth="1"/>
    <col min="11534" max="11534" width="9" style="37"/>
    <col min="11535" max="11535" width="17.375" style="37" customWidth="1"/>
    <col min="11536" max="11536" width="9" style="37"/>
    <col min="11537" max="11537" width="21" style="37" customWidth="1"/>
    <col min="11538" max="11538" width="9" style="37"/>
    <col min="11539" max="11539" width="11.375" style="37" customWidth="1"/>
    <col min="11540" max="11781" width="9" style="37"/>
    <col min="11782" max="11782" width="61.875" style="37" bestFit="1" customWidth="1"/>
    <col min="11783" max="11783" width="17.75" style="37" customWidth="1"/>
    <col min="11784" max="11784" width="8.125" style="37" customWidth="1"/>
    <col min="11785" max="11785" width="18.625" style="37" customWidth="1"/>
    <col min="11786" max="11786" width="7.5" style="37" customWidth="1"/>
    <col min="11787" max="11787" width="19.125" style="37" customWidth="1"/>
    <col min="11788" max="11788" width="6.875" style="37" customWidth="1"/>
    <col min="11789" max="11789" width="17.625" style="37" customWidth="1"/>
    <col min="11790" max="11790" width="9" style="37"/>
    <col min="11791" max="11791" width="17.375" style="37" customWidth="1"/>
    <col min="11792" max="11792" width="9" style="37"/>
    <col min="11793" max="11793" width="21" style="37" customWidth="1"/>
    <col min="11794" max="11794" width="9" style="37"/>
    <col min="11795" max="11795" width="11.375" style="37" customWidth="1"/>
    <col min="11796" max="12037" width="9" style="37"/>
    <col min="12038" max="12038" width="61.875" style="37" bestFit="1" customWidth="1"/>
    <col min="12039" max="12039" width="17.75" style="37" customWidth="1"/>
    <col min="12040" max="12040" width="8.125" style="37" customWidth="1"/>
    <col min="12041" max="12041" width="18.625" style="37" customWidth="1"/>
    <col min="12042" max="12042" width="7.5" style="37" customWidth="1"/>
    <col min="12043" max="12043" width="19.125" style="37" customWidth="1"/>
    <col min="12044" max="12044" width="6.875" style="37" customWidth="1"/>
    <col min="12045" max="12045" width="17.625" style="37" customWidth="1"/>
    <col min="12046" max="12046" width="9" style="37"/>
    <col min="12047" max="12047" width="17.375" style="37" customWidth="1"/>
    <col min="12048" max="12048" width="9" style="37"/>
    <col min="12049" max="12049" width="21" style="37" customWidth="1"/>
    <col min="12050" max="12050" width="9" style="37"/>
    <col min="12051" max="12051" width="11.375" style="37" customWidth="1"/>
    <col min="12052" max="12293" width="9" style="37"/>
    <col min="12294" max="12294" width="61.875" style="37" bestFit="1" customWidth="1"/>
    <col min="12295" max="12295" width="17.75" style="37" customWidth="1"/>
    <col min="12296" max="12296" width="8.125" style="37" customWidth="1"/>
    <col min="12297" max="12297" width="18.625" style="37" customWidth="1"/>
    <col min="12298" max="12298" width="7.5" style="37" customWidth="1"/>
    <col min="12299" max="12299" width="19.125" style="37" customWidth="1"/>
    <col min="12300" max="12300" width="6.875" style="37" customWidth="1"/>
    <col min="12301" max="12301" width="17.625" style="37" customWidth="1"/>
    <col min="12302" max="12302" width="9" style="37"/>
    <col min="12303" max="12303" width="17.375" style="37" customWidth="1"/>
    <col min="12304" max="12304" width="9" style="37"/>
    <col min="12305" max="12305" width="21" style="37" customWidth="1"/>
    <col min="12306" max="12306" width="9" style="37"/>
    <col min="12307" max="12307" width="11.375" style="37" customWidth="1"/>
    <col min="12308" max="12549" width="9" style="37"/>
    <col min="12550" max="12550" width="61.875" style="37" bestFit="1" customWidth="1"/>
    <col min="12551" max="12551" width="17.75" style="37" customWidth="1"/>
    <col min="12552" max="12552" width="8.125" style="37" customWidth="1"/>
    <col min="12553" max="12553" width="18.625" style="37" customWidth="1"/>
    <col min="12554" max="12554" width="7.5" style="37" customWidth="1"/>
    <col min="12555" max="12555" width="19.125" style="37" customWidth="1"/>
    <col min="12556" max="12556" width="6.875" style="37" customWidth="1"/>
    <col min="12557" max="12557" width="17.625" style="37" customWidth="1"/>
    <col min="12558" max="12558" width="9" style="37"/>
    <col min="12559" max="12559" width="17.375" style="37" customWidth="1"/>
    <col min="12560" max="12560" width="9" style="37"/>
    <col min="12561" max="12561" width="21" style="37" customWidth="1"/>
    <col min="12562" max="12562" width="9" style="37"/>
    <col min="12563" max="12563" width="11.375" style="37" customWidth="1"/>
    <col min="12564" max="12805" width="9" style="37"/>
    <col min="12806" max="12806" width="61.875" style="37" bestFit="1" customWidth="1"/>
    <col min="12807" max="12807" width="17.75" style="37" customWidth="1"/>
    <col min="12808" max="12808" width="8.125" style="37" customWidth="1"/>
    <col min="12809" max="12809" width="18.625" style="37" customWidth="1"/>
    <col min="12810" max="12810" width="7.5" style="37" customWidth="1"/>
    <col min="12811" max="12811" width="19.125" style="37" customWidth="1"/>
    <col min="12812" max="12812" width="6.875" style="37" customWidth="1"/>
    <col min="12813" max="12813" width="17.625" style="37" customWidth="1"/>
    <col min="12814" max="12814" width="9" style="37"/>
    <col min="12815" max="12815" width="17.375" style="37" customWidth="1"/>
    <col min="12816" max="12816" width="9" style="37"/>
    <col min="12817" max="12817" width="21" style="37" customWidth="1"/>
    <col min="12818" max="12818" width="9" style="37"/>
    <col min="12819" max="12819" width="11.375" style="37" customWidth="1"/>
    <col min="12820" max="13061" width="9" style="37"/>
    <col min="13062" max="13062" width="61.875" style="37" bestFit="1" customWidth="1"/>
    <col min="13063" max="13063" width="17.75" style="37" customWidth="1"/>
    <col min="13064" max="13064" width="8.125" style="37" customWidth="1"/>
    <col min="13065" max="13065" width="18.625" style="37" customWidth="1"/>
    <col min="13066" max="13066" width="7.5" style="37" customWidth="1"/>
    <col min="13067" max="13067" width="19.125" style="37" customWidth="1"/>
    <col min="13068" max="13068" width="6.875" style="37" customWidth="1"/>
    <col min="13069" max="13069" width="17.625" style="37" customWidth="1"/>
    <col min="13070" max="13070" width="9" style="37"/>
    <col min="13071" max="13071" width="17.375" style="37" customWidth="1"/>
    <col min="13072" max="13072" width="9" style="37"/>
    <col min="13073" max="13073" width="21" style="37" customWidth="1"/>
    <col min="13074" max="13074" width="9" style="37"/>
    <col min="13075" max="13075" width="11.375" style="37" customWidth="1"/>
    <col min="13076" max="13317" width="9" style="37"/>
    <col min="13318" max="13318" width="61.875" style="37" bestFit="1" customWidth="1"/>
    <col min="13319" max="13319" width="17.75" style="37" customWidth="1"/>
    <col min="13320" max="13320" width="8.125" style="37" customWidth="1"/>
    <col min="13321" max="13321" width="18.625" style="37" customWidth="1"/>
    <col min="13322" max="13322" width="7.5" style="37" customWidth="1"/>
    <col min="13323" max="13323" width="19.125" style="37" customWidth="1"/>
    <col min="13324" max="13324" width="6.875" style="37" customWidth="1"/>
    <col min="13325" max="13325" width="17.625" style="37" customWidth="1"/>
    <col min="13326" max="13326" width="9" style="37"/>
    <col min="13327" max="13327" width="17.375" style="37" customWidth="1"/>
    <col min="13328" max="13328" width="9" style="37"/>
    <col min="13329" max="13329" width="21" style="37" customWidth="1"/>
    <col min="13330" max="13330" width="9" style="37"/>
    <col min="13331" max="13331" width="11.375" style="37" customWidth="1"/>
    <col min="13332" max="13573" width="9" style="37"/>
    <col min="13574" max="13574" width="61.875" style="37" bestFit="1" customWidth="1"/>
    <col min="13575" max="13575" width="17.75" style="37" customWidth="1"/>
    <col min="13576" max="13576" width="8.125" style="37" customWidth="1"/>
    <col min="13577" max="13577" width="18.625" style="37" customWidth="1"/>
    <col min="13578" max="13578" width="7.5" style="37" customWidth="1"/>
    <col min="13579" max="13579" width="19.125" style="37" customWidth="1"/>
    <col min="13580" max="13580" width="6.875" style="37" customWidth="1"/>
    <col min="13581" max="13581" width="17.625" style="37" customWidth="1"/>
    <col min="13582" max="13582" width="9" style="37"/>
    <col min="13583" max="13583" width="17.375" style="37" customWidth="1"/>
    <col min="13584" max="13584" width="9" style="37"/>
    <col min="13585" max="13585" width="21" style="37" customWidth="1"/>
    <col min="13586" max="13586" width="9" style="37"/>
    <col min="13587" max="13587" width="11.375" style="37" customWidth="1"/>
    <col min="13588" max="13829" width="9" style="37"/>
    <col min="13830" max="13830" width="61.875" style="37" bestFit="1" customWidth="1"/>
    <col min="13831" max="13831" width="17.75" style="37" customWidth="1"/>
    <col min="13832" max="13832" width="8.125" style="37" customWidth="1"/>
    <col min="13833" max="13833" width="18.625" style="37" customWidth="1"/>
    <col min="13834" max="13834" width="7.5" style="37" customWidth="1"/>
    <col min="13835" max="13835" width="19.125" style="37" customWidth="1"/>
    <col min="13836" max="13836" width="6.875" style="37" customWidth="1"/>
    <col min="13837" max="13837" width="17.625" style="37" customWidth="1"/>
    <col min="13838" max="13838" width="9" style="37"/>
    <col min="13839" max="13839" width="17.375" style="37" customWidth="1"/>
    <col min="13840" max="13840" width="9" style="37"/>
    <col min="13841" max="13841" width="21" style="37" customWidth="1"/>
    <col min="13842" max="13842" width="9" style="37"/>
    <col min="13843" max="13843" width="11.375" style="37" customWidth="1"/>
    <col min="13844" max="14085" width="9" style="37"/>
    <col min="14086" max="14086" width="61.875" style="37" bestFit="1" customWidth="1"/>
    <col min="14087" max="14087" width="17.75" style="37" customWidth="1"/>
    <col min="14088" max="14088" width="8.125" style="37" customWidth="1"/>
    <col min="14089" max="14089" width="18.625" style="37" customWidth="1"/>
    <col min="14090" max="14090" width="7.5" style="37" customWidth="1"/>
    <col min="14091" max="14091" width="19.125" style="37" customWidth="1"/>
    <col min="14092" max="14092" width="6.875" style="37" customWidth="1"/>
    <col min="14093" max="14093" width="17.625" style="37" customWidth="1"/>
    <col min="14094" max="14094" width="9" style="37"/>
    <col min="14095" max="14095" width="17.375" style="37" customWidth="1"/>
    <col min="14096" max="14096" width="9" style="37"/>
    <col min="14097" max="14097" width="21" style="37" customWidth="1"/>
    <col min="14098" max="14098" width="9" style="37"/>
    <col min="14099" max="14099" width="11.375" style="37" customWidth="1"/>
    <col min="14100" max="14341" width="9" style="37"/>
    <col min="14342" max="14342" width="61.875" style="37" bestFit="1" customWidth="1"/>
    <col min="14343" max="14343" width="17.75" style="37" customWidth="1"/>
    <col min="14344" max="14344" width="8.125" style="37" customWidth="1"/>
    <col min="14345" max="14345" width="18.625" style="37" customWidth="1"/>
    <col min="14346" max="14346" width="7.5" style="37" customWidth="1"/>
    <col min="14347" max="14347" width="19.125" style="37" customWidth="1"/>
    <col min="14348" max="14348" width="6.875" style="37" customWidth="1"/>
    <col min="14349" max="14349" width="17.625" style="37" customWidth="1"/>
    <col min="14350" max="14350" width="9" style="37"/>
    <col min="14351" max="14351" width="17.375" style="37" customWidth="1"/>
    <col min="14352" max="14352" width="9" style="37"/>
    <col min="14353" max="14353" width="21" style="37" customWidth="1"/>
    <col min="14354" max="14354" width="9" style="37"/>
    <col min="14355" max="14355" width="11.375" style="37" customWidth="1"/>
    <col min="14356" max="14597" width="9" style="37"/>
    <col min="14598" max="14598" width="61.875" style="37" bestFit="1" customWidth="1"/>
    <col min="14599" max="14599" width="17.75" style="37" customWidth="1"/>
    <col min="14600" max="14600" width="8.125" style="37" customWidth="1"/>
    <col min="14601" max="14601" width="18.625" style="37" customWidth="1"/>
    <col min="14602" max="14602" width="7.5" style="37" customWidth="1"/>
    <col min="14603" max="14603" width="19.125" style="37" customWidth="1"/>
    <col min="14604" max="14604" width="6.875" style="37" customWidth="1"/>
    <col min="14605" max="14605" width="17.625" style="37" customWidth="1"/>
    <col min="14606" max="14606" width="9" style="37"/>
    <col min="14607" max="14607" width="17.375" style="37" customWidth="1"/>
    <col min="14608" max="14608" width="9" style="37"/>
    <col min="14609" max="14609" width="21" style="37" customWidth="1"/>
    <col min="14610" max="14610" width="9" style="37"/>
    <col min="14611" max="14611" width="11.375" style="37" customWidth="1"/>
    <col min="14612" max="14853" width="9" style="37"/>
    <col min="14854" max="14854" width="61.875" style="37" bestFit="1" customWidth="1"/>
    <col min="14855" max="14855" width="17.75" style="37" customWidth="1"/>
    <col min="14856" max="14856" width="8.125" style="37" customWidth="1"/>
    <col min="14857" max="14857" width="18.625" style="37" customWidth="1"/>
    <col min="14858" max="14858" width="7.5" style="37" customWidth="1"/>
    <col min="14859" max="14859" width="19.125" style="37" customWidth="1"/>
    <col min="14860" max="14860" width="6.875" style="37" customWidth="1"/>
    <col min="14861" max="14861" width="17.625" style="37" customWidth="1"/>
    <col min="14862" max="14862" width="9" style="37"/>
    <col min="14863" max="14863" width="17.375" style="37" customWidth="1"/>
    <col min="14864" max="14864" width="9" style="37"/>
    <col min="14865" max="14865" width="21" style="37" customWidth="1"/>
    <col min="14866" max="14866" width="9" style="37"/>
    <col min="14867" max="14867" width="11.375" style="37" customWidth="1"/>
    <col min="14868" max="15109" width="9" style="37"/>
    <col min="15110" max="15110" width="61.875" style="37" bestFit="1" customWidth="1"/>
    <col min="15111" max="15111" width="17.75" style="37" customWidth="1"/>
    <col min="15112" max="15112" width="8.125" style="37" customWidth="1"/>
    <col min="15113" max="15113" width="18.625" style="37" customWidth="1"/>
    <col min="15114" max="15114" width="7.5" style="37" customWidth="1"/>
    <col min="15115" max="15115" width="19.125" style="37" customWidth="1"/>
    <col min="15116" max="15116" width="6.875" style="37" customWidth="1"/>
    <col min="15117" max="15117" width="17.625" style="37" customWidth="1"/>
    <col min="15118" max="15118" width="9" style="37"/>
    <col min="15119" max="15119" width="17.375" style="37" customWidth="1"/>
    <col min="15120" max="15120" width="9" style="37"/>
    <col min="15121" max="15121" width="21" style="37" customWidth="1"/>
    <col min="15122" max="15122" width="9" style="37"/>
    <col min="15123" max="15123" width="11.375" style="37" customWidth="1"/>
    <col min="15124" max="15365" width="9" style="37"/>
    <col min="15366" max="15366" width="61.875" style="37" bestFit="1" customWidth="1"/>
    <col min="15367" max="15367" width="17.75" style="37" customWidth="1"/>
    <col min="15368" max="15368" width="8.125" style="37" customWidth="1"/>
    <col min="15369" max="15369" width="18.625" style="37" customWidth="1"/>
    <col min="15370" max="15370" width="7.5" style="37" customWidth="1"/>
    <col min="15371" max="15371" width="19.125" style="37" customWidth="1"/>
    <col min="15372" max="15372" width="6.875" style="37" customWidth="1"/>
    <col min="15373" max="15373" width="17.625" style="37" customWidth="1"/>
    <col min="15374" max="15374" width="9" style="37"/>
    <col min="15375" max="15375" width="17.375" style="37" customWidth="1"/>
    <col min="15376" max="15376" width="9" style="37"/>
    <col min="15377" max="15377" width="21" style="37" customWidth="1"/>
    <col min="15378" max="15378" width="9" style="37"/>
    <col min="15379" max="15379" width="11.375" style="37" customWidth="1"/>
    <col min="15380" max="15621" width="9" style="37"/>
    <col min="15622" max="15622" width="61.875" style="37" bestFit="1" customWidth="1"/>
    <col min="15623" max="15623" width="17.75" style="37" customWidth="1"/>
    <col min="15624" max="15624" width="8.125" style="37" customWidth="1"/>
    <col min="15625" max="15625" width="18.625" style="37" customWidth="1"/>
    <col min="15626" max="15626" width="7.5" style="37" customWidth="1"/>
    <col min="15627" max="15627" width="19.125" style="37" customWidth="1"/>
    <col min="15628" max="15628" width="6.875" style="37" customWidth="1"/>
    <col min="15629" max="15629" width="17.625" style="37" customWidth="1"/>
    <col min="15630" max="15630" width="9" style="37"/>
    <col min="15631" max="15631" width="17.375" style="37" customWidth="1"/>
    <col min="15632" max="15632" width="9" style="37"/>
    <col min="15633" max="15633" width="21" style="37" customWidth="1"/>
    <col min="15634" max="15634" width="9" style="37"/>
    <col min="15635" max="15635" width="11.375" style="37" customWidth="1"/>
    <col min="15636" max="15877" width="9" style="37"/>
    <col min="15878" max="15878" width="61.875" style="37" bestFit="1" customWidth="1"/>
    <col min="15879" max="15879" width="17.75" style="37" customWidth="1"/>
    <col min="15880" max="15880" width="8.125" style="37" customWidth="1"/>
    <col min="15881" max="15881" width="18.625" style="37" customWidth="1"/>
    <col min="15882" max="15882" width="7.5" style="37" customWidth="1"/>
    <col min="15883" max="15883" width="19.125" style="37" customWidth="1"/>
    <col min="15884" max="15884" width="6.875" style="37" customWidth="1"/>
    <col min="15885" max="15885" width="17.625" style="37" customWidth="1"/>
    <col min="15886" max="15886" width="9" style="37"/>
    <col min="15887" max="15887" width="17.375" style="37" customWidth="1"/>
    <col min="15888" max="15888" width="9" style="37"/>
    <col min="15889" max="15889" width="21" style="37" customWidth="1"/>
    <col min="15890" max="15890" width="9" style="37"/>
    <col min="15891" max="15891" width="11.375" style="37" customWidth="1"/>
    <col min="15892" max="16133" width="9" style="37"/>
    <col min="16134" max="16134" width="61.875" style="37" bestFit="1" customWidth="1"/>
    <col min="16135" max="16135" width="17.75" style="37" customWidth="1"/>
    <col min="16136" max="16136" width="8.125" style="37" customWidth="1"/>
    <col min="16137" max="16137" width="18.625" style="37" customWidth="1"/>
    <col min="16138" max="16138" width="7.5" style="37" customWidth="1"/>
    <col min="16139" max="16139" width="19.125" style="37" customWidth="1"/>
    <col min="16140" max="16140" width="6.875" style="37" customWidth="1"/>
    <col min="16141" max="16141" width="17.625" style="37" customWidth="1"/>
    <col min="16142" max="16142" width="9" style="37"/>
    <col min="16143" max="16143" width="17.375" style="37" customWidth="1"/>
    <col min="16144" max="16144" width="9" style="37"/>
    <col min="16145" max="16145" width="21" style="37" customWidth="1"/>
    <col min="16146" max="16146" width="9" style="37"/>
    <col min="16147" max="16147" width="11.375" style="37" customWidth="1"/>
    <col min="16148" max="16384" width="9" style="37"/>
  </cols>
  <sheetData>
    <row r="1" spans="1:19" s="2" customFormat="1" ht="103.5" customHeight="1" x14ac:dyDescent="0.25">
      <c r="A1" s="225" t="s">
        <v>237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9" s="69" customFormat="1" ht="18.75" x14ac:dyDescent="0.2">
      <c r="A2" s="227" t="s">
        <v>252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9" ht="15" x14ac:dyDescent="0.25">
      <c r="A3" s="59" t="s">
        <v>207</v>
      </c>
      <c r="B3" s="217" t="str">
        <f>'Orçamento Sintético'!B2:F2</f>
        <v>INFRAESTRUTURA URBANA - PAVIMENTAÇÃO ASFÁLTICA E DRENAGEM - PROGRAMA AVANÇAR CIDADES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  <c r="P3" s="92" t="s">
        <v>208</v>
      </c>
      <c r="Q3" s="220" t="str">
        <f>'Orçamento Sintético'!H3:H4</f>
        <v xml:space="preserve">SINAPI/MS - 08/2021
</v>
      </c>
    </row>
    <row r="4" spans="1:19" ht="15" x14ac:dyDescent="0.25">
      <c r="A4" s="59" t="s">
        <v>209</v>
      </c>
      <c r="B4" s="217" t="str">
        <f>'Orçamento Sintético'!B3:F3</f>
        <v>7.625,37 m²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23">
        <f>BDI!I4</f>
        <v>0.2636</v>
      </c>
      <c r="Q4" s="221"/>
    </row>
    <row r="5" spans="1:19" ht="15" x14ac:dyDescent="0.25">
      <c r="A5" s="59" t="s">
        <v>210</v>
      </c>
      <c r="B5" s="217" t="str">
        <f>'Orçamento Sintético'!B4:F4</f>
        <v>JD PARAÍSO - SIDROLÂNDIA/MS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224"/>
      <c r="Q5" s="222"/>
    </row>
    <row r="6" spans="1:19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9" x14ac:dyDescent="0.2">
      <c r="A7" s="213" t="s">
        <v>242</v>
      </c>
      <c r="B7" s="213" t="s">
        <v>243</v>
      </c>
      <c r="C7" s="213" t="s">
        <v>244</v>
      </c>
      <c r="D7" s="213"/>
      <c r="E7" s="213" t="s">
        <v>245</v>
      </c>
      <c r="F7" s="213"/>
      <c r="G7" s="213" t="s">
        <v>246</v>
      </c>
      <c r="H7" s="213"/>
      <c r="I7" s="213" t="s">
        <v>247</v>
      </c>
      <c r="J7" s="214"/>
      <c r="K7" s="213" t="s">
        <v>248</v>
      </c>
      <c r="L7" s="214"/>
      <c r="M7" s="213" t="s">
        <v>256</v>
      </c>
      <c r="N7" s="214"/>
      <c r="O7" s="213" t="s">
        <v>257</v>
      </c>
      <c r="P7" s="214"/>
      <c r="Q7" s="215" t="s">
        <v>249</v>
      </c>
    </row>
    <row r="8" spans="1:19" x14ac:dyDescent="0.2">
      <c r="A8" s="213"/>
      <c r="B8" s="213"/>
      <c r="C8" s="213"/>
      <c r="D8" s="213"/>
      <c r="E8" s="213"/>
      <c r="F8" s="213"/>
      <c r="G8" s="213"/>
      <c r="H8" s="213"/>
      <c r="I8" s="214"/>
      <c r="J8" s="214"/>
      <c r="K8" s="214"/>
      <c r="L8" s="214"/>
      <c r="M8" s="214"/>
      <c r="N8" s="214"/>
      <c r="O8" s="214"/>
      <c r="P8" s="214"/>
      <c r="Q8" s="216"/>
    </row>
    <row r="9" spans="1:19" ht="15" x14ac:dyDescent="0.2">
      <c r="A9" s="213"/>
      <c r="B9" s="213"/>
      <c r="C9" s="70" t="s">
        <v>250</v>
      </c>
      <c r="D9" s="70" t="s">
        <v>251</v>
      </c>
      <c r="E9" s="71" t="s">
        <v>250</v>
      </c>
      <c r="F9" s="72" t="s">
        <v>251</v>
      </c>
      <c r="G9" s="71" t="s">
        <v>250</v>
      </c>
      <c r="H9" s="72" t="s">
        <v>251</v>
      </c>
      <c r="I9" s="71" t="s">
        <v>250</v>
      </c>
      <c r="J9" s="72" t="s">
        <v>251</v>
      </c>
      <c r="K9" s="71" t="s">
        <v>250</v>
      </c>
      <c r="L9" s="72" t="s">
        <v>251</v>
      </c>
      <c r="M9" s="71" t="s">
        <v>250</v>
      </c>
      <c r="N9" s="72" t="s">
        <v>251</v>
      </c>
      <c r="O9" s="71" t="s">
        <v>250</v>
      </c>
      <c r="P9" s="93" t="s">
        <v>251</v>
      </c>
      <c r="Q9" s="71" t="s">
        <v>250</v>
      </c>
    </row>
    <row r="10" spans="1:19" ht="15" x14ac:dyDescent="0.2">
      <c r="A10" s="60" t="str">
        <f>'Orçamento Sintético'!A7</f>
        <v xml:space="preserve"> 1.1</v>
      </c>
      <c r="B10" s="61" t="str">
        <f>'Orçamento Sintético'!B7:H7</f>
        <v>ADMINISTRAÇÃO LOCAL</v>
      </c>
      <c r="C10" s="61">
        <f>'Orçamento Sintético'!I7</f>
        <v>67200.41</v>
      </c>
      <c r="D10" s="80">
        <f>C10/$C$30</f>
        <v>2.7609276737624939E-2</v>
      </c>
      <c r="E10" s="82">
        <f>F10*$C$10</f>
        <v>13440.082000000002</v>
      </c>
      <c r="F10" s="83">
        <v>0.2</v>
      </c>
      <c r="G10" s="82">
        <f>H10*$C$10</f>
        <v>13440.082000000002</v>
      </c>
      <c r="H10" s="83">
        <v>0.2</v>
      </c>
      <c r="I10" s="82">
        <f>J10*$C$10</f>
        <v>10080.0615</v>
      </c>
      <c r="J10" s="83">
        <v>0.15</v>
      </c>
      <c r="K10" s="82">
        <f>L10*$C$10</f>
        <v>10080.0615</v>
      </c>
      <c r="L10" s="83">
        <v>0.15</v>
      </c>
      <c r="M10" s="82">
        <f>N10*$C$10</f>
        <v>10080.0615</v>
      </c>
      <c r="N10" s="83">
        <v>0.15</v>
      </c>
      <c r="O10" s="82">
        <f>P10*$C$10</f>
        <v>10080.0615</v>
      </c>
      <c r="P10" s="94">
        <v>0.15</v>
      </c>
      <c r="Q10" s="82">
        <f>E10+G10+I10+K10+M10+O10</f>
        <v>67200.409999999989</v>
      </c>
      <c r="S10" s="98"/>
    </row>
    <row r="11" spans="1:19" ht="15" x14ac:dyDescent="0.25">
      <c r="A11" s="60"/>
      <c r="B11" s="63"/>
      <c r="C11" s="76"/>
      <c r="D11" s="64"/>
      <c r="E11" s="201"/>
      <c r="F11" s="201"/>
      <c r="G11" s="201"/>
      <c r="H11" s="201"/>
      <c r="I11" s="201"/>
      <c r="J11" s="201"/>
      <c r="K11" s="84"/>
      <c r="L11" s="84"/>
      <c r="M11" s="84"/>
      <c r="N11" s="84"/>
      <c r="O11" s="201"/>
      <c r="P11" s="201"/>
      <c r="Q11" s="82"/>
      <c r="S11" s="98"/>
    </row>
    <row r="12" spans="1:19" ht="15" x14ac:dyDescent="0.25">
      <c r="A12" s="60" t="str">
        <f>'Orçamento Sintético'!A16</f>
        <v xml:space="preserve"> 1.2 </v>
      </c>
      <c r="B12" s="73" t="str">
        <f>'Orçamento Sintético'!B16</f>
        <v>SERVIÇOS PRELIMINARES</v>
      </c>
      <c r="C12" s="77">
        <f>'Orçamento Sintético'!I16</f>
        <v>13111.970000000001</v>
      </c>
      <c r="D12" s="80">
        <f>C12/$C$30</f>
        <v>5.3870505895043802E-3</v>
      </c>
      <c r="E12" s="82">
        <f>F12*$C$12</f>
        <v>10489.576000000001</v>
      </c>
      <c r="F12" s="83">
        <v>0.8</v>
      </c>
      <c r="G12" s="82">
        <f>H12*$C$12</f>
        <v>0</v>
      </c>
      <c r="H12" s="83"/>
      <c r="I12" s="82">
        <f>J12*$C$12</f>
        <v>2622.3940000000002</v>
      </c>
      <c r="J12" s="83">
        <v>0.2</v>
      </c>
      <c r="K12" s="82">
        <f>L12*$C$12</f>
        <v>0</v>
      </c>
      <c r="L12" s="83"/>
      <c r="M12" s="82">
        <f>N12*$C$12</f>
        <v>0</v>
      </c>
      <c r="N12" s="83"/>
      <c r="O12" s="82">
        <f>P12*$C$12</f>
        <v>0</v>
      </c>
      <c r="P12" s="94"/>
      <c r="Q12" s="82">
        <f>E12+G12+I12+K12+M12+O12</f>
        <v>13111.970000000001</v>
      </c>
      <c r="S12" s="98"/>
    </row>
    <row r="13" spans="1:19" ht="15" x14ac:dyDescent="0.25">
      <c r="A13" s="60"/>
      <c r="B13" s="63"/>
      <c r="C13" s="76"/>
      <c r="D13" s="64"/>
      <c r="E13" s="201"/>
      <c r="F13" s="201"/>
      <c r="G13" s="194"/>
      <c r="H13" s="195"/>
      <c r="I13" s="192"/>
      <c r="J13" s="193"/>
      <c r="K13" s="190"/>
      <c r="L13" s="191"/>
      <c r="M13" s="190"/>
      <c r="N13" s="191"/>
      <c r="O13" s="200"/>
      <c r="P13" s="200"/>
      <c r="Q13" s="82"/>
      <c r="S13" s="98"/>
    </row>
    <row r="14" spans="1:19" ht="15" x14ac:dyDescent="0.25">
      <c r="A14" s="60" t="str">
        <f>'Orçamento Sintético'!A22</f>
        <v xml:space="preserve"> 1.3 </v>
      </c>
      <c r="B14" s="73" t="str">
        <f>'Orçamento Sintético'!B22</f>
        <v>MICRODRENAGEM - TERRAPLENAGEM</v>
      </c>
      <c r="C14" s="77">
        <f>'Orçamento Sintético'!I22</f>
        <v>467590.12000000005</v>
      </c>
      <c r="D14" s="80">
        <f>C14/$C$30</f>
        <v>0.19210931931604663</v>
      </c>
      <c r="E14" s="82">
        <f>F14*$C$14</f>
        <v>327313.08400000003</v>
      </c>
      <c r="F14" s="83">
        <v>0.7</v>
      </c>
      <c r="G14" s="82">
        <f>H14*$C$14</f>
        <v>140277.03600000002</v>
      </c>
      <c r="H14" s="83">
        <v>0.3</v>
      </c>
      <c r="I14" s="82">
        <f>J14*$C$14</f>
        <v>0</v>
      </c>
      <c r="J14" s="83"/>
      <c r="K14" s="82">
        <f>L14*$C$14</f>
        <v>0</v>
      </c>
      <c r="L14" s="83"/>
      <c r="M14" s="82">
        <f>N14*$C$14</f>
        <v>0</v>
      </c>
      <c r="N14" s="83"/>
      <c r="O14" s="82">
        <f>P14*$C$14</f>
        <v>0</v>
      </c>
      <c r="P14" s="94"/>
      <c r="Q14" s="82">
        <f>E14+G14+I14+K14+M14+O14</f>
        <v>467590.12000000005</v>
      </c>
      <c r="S14" s="98"/>
    </row>
    <row r="15" spans="1:19" ht="15" x14ac:dyDescent="0.25">
      <c r="A15" s="60"/>
      <c r="B15" s="74"/>
      <c r="C15" s="77"/>
      <c r="D15" s="64"/>
      <c r="E15" s="201"/>
      <c r="F15" s="201"/>
      <c r="G15" s="192"/>
      <c r="H15" s="193"/>
      <c r="I15" s="188"/>
      <c r="J15" s="189"/>
      <c r="K15" s="190"/>
      <c r="L15" s="191"/>
      <c r="M15" s="190"/>
      <c r="N15" s="191"/>
      <c r="O15" s="194"/>
      <c r="P15" s="195"/>
      <c r="Q15" s="82"/>
      <c r="S15" s="98"/>
    </row>
    <row r="16" spans="1:19" ht="15" x14ac:dyDescent="0.25">
      <c r="A16" s="60" t="str">
        <f>'Orçamento Sintético'!A34</f>
        <v xml:space="preserve"> 1.4 </v>
      </c>
      <c r="B16" s="73" t="str">
        <f>'Orçamento Sintético'!B34</f>
        <v>MICRODRENAGEM - DISPOSITIVOS AUXILIARES</v>
      </c>
      <c r="C16" s="77">
        <f>'Orçamento Sintético'!I34</f>
        <v>972332.35</v>
      </c>
      <c r="D16" s="80">
        <f>C16/$C$30</f>
        <v>0.39948257655117264</v>
      </c>
      <c r="E16" s="82">
        <f>F16*$C$16</f>
        <v>0</v>
      </c>
      <c r="F16" s="83"/>
      <c r="G16" s="82">
        <f>H16*$C$16</f>
        <v>486166.17499999999</v>
      </c>
      <c r="H16" s="83">
        <v>0.5</v>
      </c>
      <c r="I16" s="82">
        <f>J16*$C$16</f>
        <v>486166.17499999999</v>
      </c>
      <c r="J16" s="83">
        <v>0.5</v>
      </c>
      <c r="K16" s="82">
        <f>L16*$C$16</f>
        <v>0</v>
      </c>
      <c r="L16" s="83"/>
      <c r="M16" s="82">
        <f>N16*$C$16</f>
        <v>0</v>
      </c>
      <c r="N16" s="83"/>
      <c r="O16" s="82">
        <f>P16*$C$16</f>
        <v>0</v>
      </c>
      <c r="P16" s="94"/>
      <c r="Q16" s="82">
        <f>E16+G16+I16+K16+M16+O16</f>
        <v>972332.35</v>
      </c>
      <c r="S16" s="98"/>
    </row>
    <row r="17" spans="1:19" ht="15" x14ac:dyDescent="0.25">
      <c r="A17" s="60"/>
      <c r="B17" s="74"/>
      <c r="C17" s="76"/>
      <c r="D17" s="64"/>
      <c r="E17" s="200"/>
      <c r="F17" s="200"/>
      <c r="G17" s="201"/>
      <c r="H17" s="201"/>
      <c r="I17" s="201"/>
      <c r="J17" s="201"/>
      <c r="K17" s="196"/>
      <c r="L17" s="197"/>
      <c r="M17" s="196"/>
      <c r="N17" s="197"/>
      <c r="O17" s="188"/>
      <c r="P17" s="189"/>
      <c r="Q17" s="82"/>
      <c r="S17" s="98"/>
    </row>
    <row r="18" spans="1:19" ht="15" x14ac:dyDescent="0.25">
      <c r="A18" s="60" t="str">
        <f>'Orçamento Sintético'!A56</f>
        <v xml:space="preserve"> 1.5 </v>
      </c>
      <c r="B18" s="73" t="str">
        <f>'Orçamento Sintético'!B56</f>
        <v>IMPLANTAÇÃO ASFÁLTICA - TERRAPLENAGEM</v>
      </c>
      <c r="C18" s="77">
        <f>'Orçamento Sintético'!I56</f>
        <v>40260.21</v>
      </c>
      <c r="D18" s="80">
        <f>C18/$C$30</f>
        <v>1.6540900262437309E-2</v>
      </c>
      <c r="E18" s="85">
        <f>F18*$C$18</f>
        <v>0</v>
      </c>
      <c r="F18" s="86"/>
      <c r="G18" s="85">
        <f>H18*$C$18</f>
        <v>8052.0420000000004</v>
      </c>
      <c r="H18" s="86">
        <v>0.2</v>
      </c>
      <c r="I18" s="85">
        <f>J18*$C$18</f>
        <v>20130.105</v>
      </c>
      <c r="J18" s="86">
        <v>0.5</v>
      </c>
      <c r="K18" s="85">
        <f>L18*$C$18</f>
        <v>12078.063</v>
      </c>
      <c r="L18" s="86">
        <v>0.3</v>
      </c>
      <c r="M18" s="85">
        <f>N18*$C$18</f>
        <v>0</v>
      </c>
      <c r="N18" s="86"/>
      <c r="O18" s="85">
        <f>P18*$C$18</f>
        <v>0</v>
      </c>
      <c r="P18" s="95"/>
      <c r="Q18" s="82">
        <f>E18+G18+I18+K18+M18+O18</f>
        <v>40260.21</v>
      </c>
      <c r="S18" s="98"/>
    </row>
    <row r="19" spans="1:19" ht="15" x14ac:dyDescent="0.25">
      <c r="A19" s="60"/>
      <c r="B19" s="73"/>
      <c r="C19" s="76"/>
      <c r="D19" s="64"/>
      <c r="E19" s="188"/>
      <c r="F19" s="189"/>
      <c r="G19" s="201"/>
      <c r="H19" s="201"/>
      <c r="I19" s="201"/>
      <c r="J19" s="201"/>
      <c r="K19" s="198"/>
      <c r="L19" s="199"/>
      <c r="M19" s="196"/>
      <c r="N19" s="197"/>
      <c r="O19" s="200"/>
      <c r="P19" s="200"/>
      <c r="Q19" s="82"/>
      <c r="S19" s="98"/>
    </row>
    <row r="20" spans="1:19" ht="15" x14ac:dyDescent="0.25">
      <c r="A20" s="60" t="str">
        <f>'Orçamento Sintético'!A59</f>
        <v xml:space="preserve"> 1.6 </v>
      </c>
      <c r="B20" s="73" t="str">
        <f>'Orçamento Sintético'!B59</f>
        <v>IMPLANTAÇÃO ASFÁLTICA - PAVIMENTAÇÃO: BASE e IMPRIMAÇÃO</v>
      </c>
      <c r="C20" s="77">
        <f>'Orçamento Sintético'!I59</f>
        <v>304940.15999999997</v>
      </c>
      <c r="D20" s="80">
        <f>C20/$C$30</f>
        <v>0.12528461159471535</v>
      </c>
      <c r="E20" s="85">
        <f>F20*$C$20</f>
        <v>0</v>
      </c>
      <c r="F20" s="86"/>
      <c r="G20" s="85">
        <f>H20*$C$20</f>
        <v>0</v>
      </c>
      <c r="H20" s="86"/>
      <c r="I20" s="85">
        <f>J20*$C$20</f>
        <v>60988.031999999999</v>
      </c>
      <c r="J20" s="86">
        <v>0.2</v>
      </c>
      <c r="K20" s="85">
        <f>L20*$C$20</f>
        <v>152470.07999999999</v>
      </c>
      <c r="L20" s="86">
        <v>0.5</v>
      </c>
      <c r="M20" s="85">
        <f>N20*$C$20</f>
        <v>91482.047999999995</v>
      </c>
      <c r="N20" s="86">
        <v>0.3</v>
      </c>
      <c r="O20" s="85">
        <f>P20*$C$20</f>
        <v>0</v>
      </c>
      <c r="P20" s="95"/>
      <c r="Q20" s="82">
        <f>E20+G20+I20+K20+M20+O20</f>
        <v>304940.15999999997</v>
      </c>
      <c r="S20" s="98"/>
    </row>
    <row r="21" spans="1:19" ht="15" x14ac:dyDescent="0.25">
      <c r="A21" s="60"/>
      <c r="B21" s="73"/>
      <c r="C21" s="76"/>
      <c r="D21" s="64"/>
      <c r="E21" s="200"/>
      <c r="F21" s="200"/>
      <c r="G21" s="200"/>
      <c r="H21" s="200"/>
      <c r="I21" s="201"/>
      <c r="J21" s="201"/>
      <c r="K21" s="198"/>
      <c r="L21" s="199"/>
      <c r="M21" s="198"/>
      <c r="N21" s="199"/>
      <c r="O21" s="200"/>
      <c r="P21" s="200"/>
      <c r="Q21" s="82"/>
      <c r="S21" s="98"/>
    </row>
    <row r="22" spans="1:19" ht="15" x14ac:dyDescent="0.25">
      <c r="A22" s="60" t="str">
        <f>'Orçamento Sintético'!A67</f>
        <v xml:space="preserve"> 1.7 </v>
      </c>
      <c r="B22" s="73" t="str">
        <f>'Orçamento Sintético'!B67</f>
        <v>IMPLANTAÇÃO ASFÁLTICA - PAVIMENTAÇÃO DA CAPA</v>
      </c>
      <c r="C22" s="77">
        <f>'Orçamento Sintético'!I67</f>
        <v>175324.66999999998</v>
      </c>
      <c r="D22" s="80">
        <f>C22/$C$30</f>
        <v>7.2032110116036024E-2</v>
      </c>
      <c r="E22" s="85">
        <f>F22*$C$22</f>
        <v>0</v>
      </c>
      <c r="F22" s="86"/>
      <c r="G22" s="85">
        <f>H22*$C$22</f>
        <v>0</v>
      </c>
      <c r="H22" s="86"/>
      <c r="I22" s="85">
        <f>J22*$C$22</f>
        <v>0</v>
      </c>
      <c r="J22" s="86"/>
      <c r="K22" s="85">
        <f>L22*$C$22</f>
        <v>122727.26899999999</v>
      </c>
      <c r="L22" s="86">
        <v>0.7</v>
      </c>
      <c r="M22" s="85">
        <f>N22*$C$22</f>
        <v>52597.400999999991</v>
      </c>
      <c r="N22" s="86">
        <v>0.3</v>
      </c>
      <c r="O22" s="85">
        <f>P22*$C$22</f>
        <v>0</v>
      </c>
      <c r="P22" s="95"/>
      <c r="Q22" s="82">
        <f>E22+G22+I22+K22+M22+O22</f>
        <v>175324.66999999998</v>
      </c>
      <c r="S22" s="98"/>
    </row>
    <row r="23" spans="1:19" ht="15" x14ac:dyDescent="0.25">
      <c r="A23" s="60"/>
      <c r="B23" s="73"/>
      <c r="C23" s="76"/>
      <c r="D23" s="64"/>
      <c r="E23" s="188"/>
      <c r="F23" s="189"/>
      <c r="G23" s="200"/>
      <c r="H23" s="200"/>
      <c r="I23" s="200"/>
      <c r="J23" s="200"/>
      <c r="K23" s="198"/>
      <c r="L23" s="199"/>
      <c r="M23" s="196"/>
      <c r="N23" s="197"/>
      <c r="O23" s="188"/>
      <c r="P23" s="189"/>
      <c r="Q23" s="82"/>
      <c r="S23" s="98"/>
    </row>
    <row r="24" spans="1:19" ht="15" x14ac:dyDescent="0.25">
      <c r="A24" s="60" t="str">
        <f>'Orçamento Sintético'!A72</f>
        <v xml:space="preserve"> 1.8 </v>
      </c>
      <c r="B24" s="73" t="str">
        <f>'Orçamento Sintético'!B72</f>
        <v>SERVIÇOS COMPLEMENTARES</v>
      </c>
      <c r="C24" s="77">
        <f>'Orçamento Sintético'!I72</f>
        <v>84368.650000000009</v>
      </c>
      <c r="D24" s="80">
        <f>C24/$C$30</f>
        <v>3.4662845149751619E-2</v>
      </c>
      <c r="E24" s="85">
        <f>F24*$C$24</f>
        <v>0</v>
      </c>
      <c r="F24" s="86"/>
      <c r="G24" s="85">
        <f>H24*$C$24</f>
        <v>0</v>
      </c>
      <c r="H24" s="86"/>
      <c r="I24" s="85">
        <f>J24*$C$24</f>
        <v>0</v>
      </c>
      <c r="J24" s="86"/>
      <c r="K24" s="85">
        <f>L24*$C$24</f>
        <v>0</v>
      </c>
      <c r="L24" s="86"/>
      <c r="M24" s="85">
        <f>N24*$C$24</f>
        <v>42184.325000000004</v>
      </c>
      <c r="N24" s="86">
        <v>0.5</v>
      </c>
      <c r="O24" s="85">
        <f>P24*$C$24</f>
        <v>42184.325000000004</v>
      </c>
      <c r="P24" s="95">
        <v>0.5</v>
      </c>
      <c r="Q24" s="82">
        <f>E24+G24+I24+K24+M24+O24</f>
        <v>84368.650000000009</v>
      </c>
      <c r="S24" s="98"/>
    </row>
    <row r="25" spans="1:19" ht="15" x14ac:dyDescent="0.25">
      <c r="A25" s="60"/>
      <c r="B25" s="73"/>
      <c r="C25" s="77"/>
      <c r="D25" s="62"/>
      <c r="E25" s="188"/>
      <c r="F25" s="189"/>
      <c r="G25" s="188"/>
      <c r="H25" s="189"/>
      <c r="I25" s="188"/>
      <c r="J25" s="189"/>
      <c r="K25" s="206"/>
      <c r="L25" s="207"/>
      <c r="M25" s="210"/>
      <c r="N25" s="211"/>
      <c r="O25" s="192"/>
      <c r="P25" s="193"/>
      <c r="Q25" s="82"/>
      <c r="S25" s="98"/>
    </row>
    <row r="26" spans="1:19" ht="15" x14ac:dyDescent="0.25">
      <c r="A26" s="60" t="str">
        <f>'Orçamento Sintético'!A76</f>
        <v xml:space="preserve"> 1.9 </v>
      </c>
      <c r="B26" s="73" t="str">
        <f>'Orçamento Sintético'!B76</f>
        <v>PASSEIO COM ACESSIBILIDADE</v>
      </c>
      <c r="C26" s="77">
        <f>'Orçamento Sintético'!I76</f>
        <v>295144.68999999994</v>
      </c>
      <c r="D26" s="80">
        <f>C26/$C$30</f>
        <v>0.12126014445225143</v>
      </c>
      <c r="E26" s="85">
        <f>F26*$C$26</f>
        <v>0</v>
      </c>
      <c r="F26" s="86"/>
      <c r="G26" s="85">
        <f>H26*$C$26</f>
        <v>0</v>
      </c>
      <c r="H26" s="86"/>
      <c r="I26" s="85">
        <f>J26*$C$26</f>
        <v>0</v>
      </c>
      <c r="J26" s="86"/>
      <c r="K26" s="85">
        <f>L26*$C$26</f>
        <v>0</v>
      </c>
      <c r="L26" s="86"/>
      <c r="M26" s="85">
        <f>N26*$C$26</f>
        <v>147572.34499999997</v>
      </c>
      <c r="N26" s="86">
        <v>0.5</v>
      </c>
      <c r="O26" s="85">
        <f>P26*$C$26</f>
        <v>147572.34499999997</v>
      </c>
      <c r="P26" s="95">
        <v>0.5</v>
      </c>
      <c r="Q26" s="82">
        <f>E26+G26+I26+K26+M26+O26</f>
        <v>295144.68999999994</v>
      </c>
      <c r="S26" s="98"/>
    </row>
    <row r="27" spans="1:19" ht="15" x14ac:dyDescent="0.25">
      <c r="A27" s="60"/>
      <c r="B27" s="73"/>
      <c r="C27" s="76"/>
      <c r="D27" s="64"/>
      <c r="E27" s="188"/>
      <c r="F27" s="189"/>
      <c r="G27" s="188"/>
      <c r="H27" s="189"/>
      <c r="I27" s="188"/>
      <c r="J27" s="189"/>
      <c r="K27" s="206"/>
      <c r="L27" s="207"/>
      <c r="M27" s="210"/>
      <c r="N27" s="211"/>
      <c r="O27" s="201"/>
      <c r="P27" s="201"/>
      <c r="Q27" s="82"/>
      <c r="S27" s="98"/>
    </row>
    <row r="28" spans="1:19" ht="15" x14ac:dyDescent="0.2">
      <c r="A28" s="60" t="str">
        <f>'Orçamento Sintético'!A87</f>
        <v xml:space="preserve"> 1.10 </v>
      </c>
      <c r="B28" s="73" t="str">
        <f>'Orçamento Sintético'!B87</f>
        <v>SINALIZAÇÃO VIÁRIA DEFINITIVA - HORIZONTAL E VERTICAL</v>
      </c>
      <c r="C28" s="88">
        <f>'Orçamento Sintético'!I87</f>
        <v>13706.14</v>
      </c>
      <c r="D28" s="89">
        <f>C28/$C$30</f>
        <v>5.6311652304596154E-3</v>
      </c>
      <c r="E28" s="90">
        <f>F28*$C$28</f>
        <v>0</v>
      </c>
      <c r="F28" s="91"/>
      <c r="G28" s="90">
        <f>H28*$C$28</f>
        <v>0</v>
      </c>
      <c r="H28" s="91"/>
      <c r="I28" s="90">
        <f>J28*$C$28</f>
        <v>0</v>
      </c>
      <c r="J28" s="91"/>
      <c r="K28" s="90">
        <f>L28*$C$28</f>
        <v>0</v>
      </c>
      <c r="L28" s="91"/>
      <c r="M28" s="90">
        <f>N28*$C$28</f>
        <v>0</v>
      </c>
      <c r="N28" s="91"/>
      <c r="O28" s="90">
        <f>P28*$C$28</f>
        <v>13706.14</v>
      </c>
      <c r="P28" s="96">
        <v>1</v>
      </c>
      <c r="Q28" s="82">
        <f>E28+G28+I28+K28+M28+O28</f>
        <v>13706.14</v>
      </c>
      <c r="S28" s="98"/>
    </row>
    <row r="29" spans="1:19" ht="15" x14ac:dyDescent="0.2">
      <c r="A29" s="60"/>
      <c r="B29" s="73"/>
      <c r="C29" s="75"/>
      <c r="D29" s="65"/>
      <c r="E29" s="202"/>
      <c r="F29" s="203"/>
      <c r="G29" s="202"/>
      <c r="H29" s="203"/>
      <c r="I29" s="202"/>
      <c r="J29" s="203"/>
      <c r="K29" s="204"/>
      <c r="L29" s="205"/>
      <c r="M29" s="204"/>
      <c r="N29" s="205"/>
      <c r="O29" s="208"/>
      <c r="P29" s="209"/>
      <c r="Q29" s="87"/>
    </row>
    <row r="30" spans="1:19" ht="15" x14ac:dyDescent="0.25">
      <c r="A30" s="78"/>
      <c r="B30" s="78" t="s">
        <v>258</v>
      </c>
      <c r="C30" s="79">
        <f>SUM(C10:C29)</f>
        <v>2433979.37</v>
      </c>
      <c r="D30" s="81">
        <f>SUM(D10:D29)</f>
        <v>0.99999999999999989</v>
      </c>
      <c r="E30" s="85">
        <f>E10+E12+E14+E16+E18+E20+E22+E24+E26+E28</f>
        <v>351242.74200000003</v>
      </c>
      <c r="F30" s="99">
        <f>E30/C30</f>
        <v>0.14430801934036114</v>
      </c>
      <c r="G30" s="85">
        <f>G10+G12+G14+G16+G18+G20+G22+G24+G26+G28</f>
        <v>647935.33500000008</v>
      </c>
      <c r="H30" s="99">
        <f>G30/C30</f>
        <v>0.26620411947041278</v>
      </c>
      <c r="I30" s="85">
        <f>I10+I12+I14+I16+I18+I20+I22+I24+I26+I28</f>
        <v>579986.76749999996</v>
      </c>
      <c r="J30" s="99">
        <f>I30/C30</f>
        <v>0.23828746235429266</v>
      </c>
      <c r="K30" s="85">
        <f>K10+K12+K14+K16+K18+K20+K22+K24+K26+K28</f>
        <v>297355.47349999996</v>
      </c>
      <c r="L30" s="99">
        <f>K30/C30</f>
        <v>0.12216844446795781</v>
      </c>
      <c r="M30" s="85">
        <f>M10+M12+M14+M16+M18+M20+M22+M24+M26+M28</f>
        <v>343916.18049999996</v>
      </c>
      <c r="N30" s="99">
        <f>M30/C30</f>
        <v>0.14129790282487067</v>
      </c>
      <c r="O30" s="85">
        <f>O10+O12+O14+O16+O18+O20+O22+O24+O26+O28</f>
        <v>213542.87150000001</v>
      </c>
      <c r="P30" s="101">
        <f>O30/C30</f>
        <v>8.7734051542104896E-2</v>
      </c>
      <c r="Q30" s="82"/>
    </row>
    <row r="31" spans="1:19" ht="15" x14ac:dyDescent="0.25">
      <c r="A31" s="78"/>
      <c r="B31" s="78" t="s">
        <v>259</v>
      </c>
      <c r="C31" s="79"/>
      <c r="D31" s="81"/>
      <c r="E31" s="85">
        <f>E30</f>
        <v>351242.74200000003</v>
      </c>
      <c r="F31" s="99">
        <f>E31/C30</f>
        <v>0.14430801934036114</v>
      </c>
      <c r="G31" s="85">
        <f>E31+G30</f>
        <v>999178.07700000005</v>
      </c>
      <c r="H31" s="99">
        <f>G31/C30</f>
        <v>0.41051213881077392</v>
      </c>
      <c r="I31" s="85">
        <f>I30+G31</f>
        <v>1579164.8445000001</v>
      </c>
      <c r="J31" s="99">
        <f>I31/C30</f>
        <v>0.64879960116506663</v>
      </c>
      <c r="K31" s="100">
        <f>K30+I31</f>
        <v>1876520.318</v>
      </c>
      <c r="L31" s="99">
        <f>K31/C30</f>
        <v>0.77096804563302435</v>
      </c>
      <c r="M31" s="100">
        <f>M30+K31</f>
        <v>2220436.4984999998</v>
      </c>
      <c r="N31" s="99">
        <f>M31/C30</f>
        <v>0.91226594845789499</v>
      </c>
      <c r="O31" s="85">
        <f>O30+M31</f>
        <v>2433979.3699999996</v>
      </c>
      <c r="P31" s="95">
        <f>O31/C30</f>
        <v>0.99999999999999978</v>
      </c>
      <c r="Q31" s="82"/>
    </row>
  </sheetData>
  <mergeCells count="76">
    <mergeCell ref="B5:O5"/>
    <mergeCell ref="Q3:Q5"/>
    <mergeCell ref="P4:P5"/>
    <mergeCell ref="A1:Q1"/>
    <mergeCell ref="A2:Q2"/>
    <mergeCell ref="B3:O3"/>
    <mergeCell ref="B4:O4"/>
    <mergeCell ref="O11:P11"/>
    <mergeCell ref="E13:F13"/>
    <mergeCell ref="O13:P13"/>
    <mergeCell ref="A6:Q6"/>
    <mergeCell ref="A7:A9"/>
    <mergeCell ref="B7:B9"/>
    <mergeCell ref="C7:D8"/>
    <mergeCell ref="E7:F8"/>
    <mergeCell ref="G7:H8"/>
    <mergeCell ref="I7:J8"/>
    <mergeCell ref="O7:P8"/>
    <mergeCell ref="Q7:Q8"/>
    <mergeCell ref="K7:L8"/>
    <mergeCell ref="M7:N8"/>
    <mergeCell ref="I17:J17"/>
    <mergeCell ref="G19:H19"/>
    <mergeCell ref="I19:J19"/>
    <mergeCell ref="E11:F11"/>
    <mergeCell ref="G11:H11"/>
    <mergeCell ref="I11:J11"/>
    <mergeCell ref="O29:P29"/>
    <mergeCell ref="I29:J29"/>
    <mergeCell ref="G29:H29"/>
    <mergeCell ref="O19:P19"/>
    <mergeCell ref="G21:H21"/>
    <mergeCell ref="I21:J21"/>
    <mergeCell ref="O21:P21"/>
    <mergeCell ref="G23:H23"/>
    <mergeCell ref="I23:J23"/>
    <mergeCell ref="M27:N27"/>
    <mergeCell ref="M29:N29"/>
    <mergeCell ref="O25:P25"/>
    <mergeCell ref="M25:N25"/>
    <mergeCell ref="O27:P27"/>
    <mergeCell ref="K25:L25"/>
    <mergeCell ref="I25:J25"/>
    <mergeCell ref="E29:F29"/>
    <mergeCell ref="E27:F27"/>
    <mergeCell ref="G27:H27"/>
    <mergeCell ref="I27:J27"/>
    <mergeCell ref="K29:L29"/>
    <mergeCell ref="K27:L27"/>
    <mergeCell ref="O17:P17"/>
    <mergeCell ref="O23:P23"/>
    <mergeCell ref="M23:N23"/>
    <mergeCell ref="M21:N21"/>
    <mergeCell ref="M19:N19"/>
    <mergeCell ref="M17:N17"/>
    <mergeCell ref="O15:P15"/>
    <mergeCell ref="M15:N15"/>
    <mergeCell ref="K15:L15"/>
    <mergeCell ref="G15:H15"/>
    <mergeCell ref="I15:J15"/>
    <mergeCell ref="G25:H25"/>
    <mergeCell ref="E25:F25"/>
    <mergeCell ref="M13:N13"/>
    <mergeCell ref="K13:L13"/>
    <mergeCell ref="I13:J13"/>
    <mergeCell ref="G13:H13"/>
    <mergeCell ref="K17:L17"/>
    <mergeCell ref="K19:L19"/>
    <mergeCell ref="K21:L21"/>
    <mergeCell ref="K23:L23"/>
    <mergeCell ref="E19:F19"/>
    <mergeCell ref="E21:F21"/>
    <mergeCell ref="E23:F23"/>
    <mergeCell ref="E15:F15"/>
    <mergeCell ref="E17:F17"/>
    <mergeCell ref="G17:H1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3" sqref="K3"/>
    </sheetView>
  </sheetViews>
  <sheetFormatPr defaultRowHeight="14.25" x14ac:dyDescent="0.2"/>
  <cols>
    <col min="1" max="5" width="9" style="37"/>
    <col min="6" max="6" width="8.375" style="37" bestFit="1" customWidth="1"/>
    <col min="7" max="7" width="7.625" style="37" customWidth="1"/>
    <col min="8" max="8" width="11.25" style="37" customWidth="1"/>
    <col min="9" max="9" width="12.375" style="37" customWidth="1"/>
    <col min="10" max="261" width="9" style="37"/>
    <col min="262" max="262" width="8.375" style="37" bestFit="1" customWidth="1"/>
    <col min="263" max="263" width="7.625" style="37" customWidth="1"/>
    <col min="264" max="264" width="11.25" style="37" customWidth="1"/>
    <col min="265" max="265" width="12.375" style="37" customWidth="1"/>
    <col min="266" max="517" width="9" style="37"/>
    <col min="518" max="518" width="8.375" style="37" bestFit="1" customWidth="1"/>
    <col min="519" max="519" width="7.625" style="37" customWidth="1"/>
    <col min="520" max="520" width="11.25" style="37" customWidth="1"/>
    <col min="521" max="521" width="12.375" style="37" customWidth="1"/>
    <col min="522" max="773" width="9" style="37"/>
    <col min="774" max="774" width="8.375" style="37" bestFit="1" customWidth="1"/>
    <col min="775" max="775" width="7.625" style="37" customWidth="1"/>
    <col min="776" max="776" width="11.25" style="37" customWidth="1"/>
    <col min="777" max="777" width="12.375" style="37" customWidth="1"/>
    <col min="778" max="1029" width="9" style="37"/>
    <col min="1030" max="1030" width="8.375" style="37" bestFit="1" customWidth="1"/>
    <col min="1031" max="1031" width="7.625" style="37" customWidth="1"/>
    <col min="1032" max="1032" width="11.25" style="37" customWidth="1"/>
    <col min="1033" max="1033" width="12.375" style="37" customWidth="1"/>
    <col min="1034" max="1285" width="9" style="37"/>
    <col min="1286" max="1286" width="8.375" style="37" bestFit="1" customWidth="1"/>
    <col min="1287" max="1287" width="7.625" style="37" customWidth="1"/>
    <col min="1288" max="1288" width="11.25" style="37" customWidth="1"/>
    <col min="1289" max="1289" width="12.375" style="37" customWidth="1"/>
    <col min="1290" max="1541" width="9" style="37"/>
    <col min="1542" max="1542" width="8.375" style="37" bestFit="1" customWidth="1"/>
    <col min="1543" max="1543" width="7.625" style="37" customWidth="1"/>
    <col min="1544" max="1544" width="11.25" style="37" customWidth="1"/>
    <col min="1545" max="1545" width="12.375" style="37" customWidth="1"/>
    <col min="1546" max="1797" width="9" style="37"/>
    <col min="1798" max="1798" width="8.375" style="37" bestFit="1" customWidth="1"/>
    <col min="1799" max="1799" width="7.625" style="37" customWidth="1"/>
    <col min="1800" max="1800" width="11.25" style="37" customWidth="1"/>
    <col min="1801" max="1801" width="12.375" style="37" customWidth="1"/>
    <col min="1802" max="2053" width="9" style="37"/>
    <col min="2054" max="2054" width="8.375" style="37" bestFit="1" customWidth="1"/>
    <col min="2055" max="2055" width="7.625" style="37" customWidth="1"/>
    <col min="2056" max="2056" width="11.25" style="37" customWidth="1"/>
    <col min="2057" max="2057" width="12.375" style="37" customWidth="1"/>
    <col min="2058" max="2309" width="9" style="37"/>
    <col min="2310" max="2310" width="8.375" style="37" bestFit="1" customWidth="1"/>
    <col min="2311" max="2311" width="7.625" style="37" customWidth="1"/>
    <col min="2312" max="2312" width="11.25" style="37" customWidth="1"/>
    <col min="2313" max="2313" width="12.375" style="37" customWidth="1"/>
    <col min="2314" max="2565" width="9" style="37"/>
    <col min="2566" max="2566" width="8.375" style="37" bestFit="1" customWidth="1"/>
    <col min="2567" max="2567" width="7.625" style="37" customWidth="1"/>
    <col min="2568" max="2568" width="11.25" style="37" customWidth="1"/>
    <col min="2569" max="2569" width="12.375" style="37" customWidth="1"/>
    <col min="2570" max="2821" width="9" style="37"/>
    <col min="2822" max="2822" width="8.375" style="37" bestFit="1" customWidth="1"/>
    <col min="2823" max="2823" width="7.625" style="37" customWidth="1"/>
    <col min="2824" max="2824" width="11.25" style="37" customWidth="1"/>
    <col min="2825" max="2825" width="12.375" style="37" customWidth="1"/>
    <col min="2826" max="3077" width="9" style="37"/>
    <col min="3078" max="3078" width="8.375" style="37" bestFit="1" customWidth="1"/>
    <col min="3079" max="3079" width="7.625" style="37" customWidth="1"/>
    <col min="3080" max="3080" width="11.25" style="37" customWidth="1"/>
    <col min="3081" max="3081" width="12.375" style="37" customWidth="1"/>
    <col min="3082" max="3333" width="9" style="37"/>
    <col min="3334" max="3334" width="8.375" style="37" bestFit="1" customWidth="1"/>
    <col min="3335" max="3335" width="7.625" style="37" customWidth="1"/>
    <col min="3336" max="3336" width="11.25" style="37" customWidth="1"/>
    <col min="3337" max="3337" width="12.375" style="37" customWidth="1"/>
    <col min="3338" max="3589" width="9" style="37"/>
    <col min="3590" max="3590" width="8.375" style="37" bestFit="1" customWidth="1"/>
    <col min="3591" max="3591" width="7.625" style="37" customWidth="1"/>
    <col min="3592" max="3592" width="11.25" style="37" customWidth="1"/>
    <col min="3593" max="3593" width="12.375" style="37" customWidth="1"/>
    <col min="3594" max="3845" width="9" style="37"/>
    <col min="3846" max="3846" width="8.375" style="37" bestFit="1" customWidth="1"/>
    <col min="3847" max="3847" width="7.625" style="37" customWidth="1"/>
    <col min="3848" max="3848" width="11.25" style="37" customWidth="1"/>
    <col min="3849" max="3849" width="12.375" style="37" customWidth="1"/>
    <col min="3850" max="4101" width="9" style="37"/>
    <col min="4102" max="4102" width="8.375" style="37" bestFit="1" customWidth="1"/>
    <col min="4103" max="4103" width="7.625" style="37" customWidth="1"/>
    <col min="4104" max="4104" width="11.25" style="37" customWidth="1"/>
    <col min="4105" max="4105" width="12.375" style="37" customWidth="1"/>
    <col min="4106" max="4357" width="9" style="37"/>
    <col min="4358" max="4358" width="8.375" style="37" bestFit="1" customWidth="1"/>
    <col min="4359" max="4359" width="7.625" style="37" customWidth="1"/>
    <col min="4360" max="4360" width="11.25" style="37" customWidth="1"/>
    <col min="4361" max="4361" width="12.375" style="37" customWidth="1"/>
    <col min="4362" max="4613" width="9" style="37"/>
    <col min="4614" max="4614" width="8.375" style="37" bestFit="1" customWidth="1"/>
    <col min="4615" max="4615" width="7.625" style="37" customWidth="1"/>
    <col min="4616" max="4616" width="11.25" style="37" customWidth="1"/>
    <col min="4617" max="4617" width="12.375" style="37" customWidth="1"/>
    <col min="4618" max="4869" width="9" style="37"/>
    <col min="4870" max="4870" width="8.375" style="37" bestFit="1" customWidth="1"/>
    <col min="4871" max="4871" width="7.625" style="37" customWidth="1"/>
    <col min="4872" max="4872" width="11.25" style="37" customWidth="1"/>
    <col min="4873" max="4873" width="12.375" style="37" customWidth="1"/>
    <col min="4874" max="5125" width="9" style="37"/>
    <col min="5126" max="5126" width="8.375" style="37" bestFit="1" customWidth="1"/>
    <col min="5127" max="5127" width="7.625" style="37" customWidth="1"/>
    <col min="5128" max="5128" width="11.25" style="37" customWidth="1"/>
    <col min="5129" max="5129" width="12.375" style="37" customWidth="1"/>
    <col min="5130" max="5381" width="9" style="37"/>
    <col min="5382" max="5382" width="8.375" style="37" bestFit="1" customWidth="1"/>
    <col min="5383" max="5383" width="7.625" style="37" customWidth="1"/>
    <col min="5384" max="5384" width="11.25" style="37" customWidth="1"/>
    <col min="5385" max="5385" width="12.375" style="37" customWidth="1"/>
    <col min="5386" max="5637" width="9" style="37"/>
    <col min="5638" max="5638" width="8.375" style="37" bestFit="1" customWidth="1"/>
    <col min="5639" max="5639" width="7.625" style="37" customWidth="1"/>
    <col min="5640" max="5640" width="11.25" style="37" customWidth="1"/>
    <col min="5641" max="5641" width="12.375" style="37" customWidth="1"/>
    <col min="5642" max="5893" width="9" style="37"/>
    <col min="5894" max="5894" width="8.375" style="37" bestFit="1" customWidth="1"/>
    <col min="5895" max="5895" width="7.625" style="37" customWidth="1"/>
    <col min="5896" max="5896" width="11.25" style="37" customWidth="1"/>
    <col min="5897" max="5897" width="12.375" style="37" customWidth="1"/>
    <col min="5898" max="6149" width="9" style="37"/>
    <col min="6150" max="6150" width="8.375" style="37" bestFit="1" customWidth="1"/>
    <col min="6151" max="6151" width="7.625" style="37" customWidth="1"/>
    <col min="6152" max="6152" width="11.25" style="37" customWidth="1"/>
    <col min="6153" max="6153" width="12.375" style="37" customWidth="1"/>
    <col min="6154" max="6405" width="9" style="37"/>
    <col min="6406" max="6406" width="8.375" style="37" bestFit="1" customWidth="1"/>
    <col min="6407" max="6407" width="7.625" style="37" customWidth="1"/>
    <col min="6408" max="6408" width="11.25" style="37" customWidth="1"/>
    <col min="6409" max="6409" width="12.375" style="37" customWidth="1"/>
    <col min="6410" max="6661" width="9" style="37"/>
    <col min="6662" max="6662" width="8.375" style="37" bestFit="1" customWidth="1"/>
    <col min="6663" max="6663" width="7.625" style="37" customWidth="1"/>
    <col min="6664" max="6664" width="11.25" style="37" customWidth="1"/>
    <col min="6665" max="6665" width="12.375" style="37" customWidth="1"/>
    <col min="6666" max="6917" width="9" style="37"/>
    <col min="6918" max="6918" width="8.375" style="37" bestFit="1" customWidth="1"/>
    <col min="6919" max="6919" width="7.625" style="37" customWidth="1"/>
    <col min="6920" max="6920" width="11.25" style="37" customWidth="1"/>
    <col min="6921" max="6921" width="12.375" style="37" customWidth="1"/>
    <col min="6922" max="7173" width="9" style="37"/>
    <col min="7174" max="7174" width="8.375" style="37" bestFit="1" customWidth="1"/>
    <col min="7175" max="7175" width="7.625" style="37" customWidth="1"/>
    <col min="7176" max="7176" width="11.25" style="37" customWidth="1"/>
    <col min="7177" max="7177" width="12.375" style="37" customWidth="1"/>
    <col min="7178" max="7429" width="9" style="37"/>
    <col min="7430" max="7430" width="8.375" style="37" bestFit="1" customWidth="1"/>
    <col min="7431" max="7431" width="7.625" style="37" customWidth="1"/>
    <col min="7432" max="7432" width="11.25" style="37" customWidth="1"/>
    <col min="7433" max="7433" width="12.375" style="37" customWidth="1"/>
    <col min="7434" max="7685" width="9" style="37"/>
    <col min="7686" max="7686" width="8.375" style="37" bestFit="1" customWidth="1"/>
    <col min="7687" max="7687" width="7.625" style="37" customWidth="1"/>
    <col min="7688" max="7688" width="11.25" style="37" customWidth="1"/>
    <col min="7689" max="7689" width="12.375" style="37" customWidth="1"/>
    <col min="7690" max="7941" width="9" style="37"/>
    <col min="7942" max="7942" width="8.375" style="37" bestFit="1" customWidth="1"/>
    <col min="7943" max="7943" width="7.625" style="37" customWidth="1"/>
    <col min="7944" max="7944" width="11.25" style="37" customWidth="1"/>
    <col min="7945" max="7945" width="12.375" style="37" customWidth="1"/>
    <col min="7946" max="8197" width="9" style="37"/>
    <col min="8198" max="8198" width="8.375" style="37" bestFit="1" customWidth="1"/>
    <col min="8199" max="8199" width="7.625" style="37" customWidth="1"/>
    <col min="8200" max="8200" width="11.25" style="37" customWidth="1"/>
    <col min="8201" max="8201" width="12.375" style="37" customWidth="1"/>
    <col min="8202" max="8453" width="9" style="37"/>
    <col min="8454" max="8454" width="8.375" style="37" bestFit="1" customWidth="1"/>
    <col min="8455" max="8455" width="7.625" style="37" customWidth="1"/>
    <col min="8456" max="8456" width="11.25" style="37" customWidth="1"/>
    <col min="8457" max="8457" width="12.375" style="37" customWidth="1"/>
    <col min="8458" max="8709" width="9" style="37"/>
    <col min="8710" max="8710" width="8.375" style="37" bestFit="1" customWidth="1"/>
    <col min="8711" max="8711" width="7.625" style="37" customWidth="1"/>
    <col min="8712" max="8712" width="11.25" style="37" customWidth="1"/>
    <col min="8713" max="8713" width="12.375" style="37" customWidth="1"/>
    <col min="8714" max="8965" width="9" style="37"/>
    <col min="8966" max="8966" width="8.375" style="37" bestFit="1" customWidth="1"/>
    <col min="8967" max="8967" width="7.625" style="37" customWidth="1"/>
    <col min="8968" max="8968" width="11.25" style="37" customWidth="1"/>
    <col min="8969" max="8969" width="12.375" style="37" customWidth="1"/>
    <col min="8970" max="9221" width="9" style="37"/>
    <col min="9222" max="9222" width="8.375" style="37" bestFit="1" customWidth="1"/>
    <col min="9223" max="9223" width="7.625" style="37" customWidth="1"/>
    <col min="9224" max="9224" width="11.25" style="37" customWidth="1"/>
    <col min="9225" max="9225" width="12.375" style="37" customWidth="1"/>
    <col min="9226" max="9477" width="9" style="37"/>
    <col min="9478" max="9478" width="8.375" style="37" bestFit="1" customWidth="1"/>
    <col min="9479" max="9479" width="7.625" style="37" customWidth="1"/>
    <col min="9480" max="9480" width="11.25" style="37" customWidth="1"/>
    <col min="9481" max="9481" width="12.375" style="37" customWidth="1"/>
    <col min="9482" max="9733" width="9" style="37"/>
    <col min="9734" max="9734" width="8.375" style="37" bestFit="1" customWidth="1"/>
    <col min="9735" max="9735" width="7.625" style="37" customWidth="1"/>
    <col min="9736" max="9736" width="11.25" style="37" customWidth="1"/>
    <col min="9737" max="9737" width="12.375" style="37" customWidth="1"/>
    <col min="9738" max="9989" width="9" style="37"/>
    <col min="9990" max="9990" width="8.375" style="37" bestFit="1" customWidth="1"/>
    <col min="9991" max="9991" width="7.625" style="37" customWidth="1"/>
    <col min="9992" max="9992" width="11.25" style="37" customWidth="1"/>
    <col min="9993" max="9993" width="12.375" style="37" customWidth="1"/>
    <col min="9994" max="10245" width="9" style="37"/>
    <col min="10246" max="10246" width="8.375" style="37" bestFit="1" customWidth="1"/>
    <col min="10247" max="10247" width="7.625" style="37" customWidth="1"/>
    <col min="10248" max="10248" width="11.25" style="37" customWidth="1"/>
    <col min="10249" max="10249" width="12.375" style="37" customWidth="1"/>
    <col min="10250" max="10501" width="9" style="37"/>
    <col min="10502" max="10502" width="8.375" style="37" bestFit="1" customWidth="1"/>
    <col min="10503" max="10503" width="7.625" style="37" customWidth="1"/>
    <col min="10504" max="10504" width="11.25" style="37" customWidth="1"/>
    <col min="10505" max="10505" width="12.375" style="37" customWidth="1"/>
    <col min="10506" max="10757" width="9" style="37"/>
    <col min="10758" max="10758" width="8.375" style="37" bestFit="1" customWidth="1"/>
    <col min="10759" max="10759" width="7.625" style="37" customWidth="1"/>
    <col min="10760" max="10760" width="11.25" style="37" customWidth="1"/>
    <col min="10761" max="10761" width="12.375" style="37" customWidth="1"/>
    <col min="10762" max="11013" width="9" style="37"/>
    <col min="11014" max="11014" width="8.375" style="37" bestFit="1" customWidth="1"/>
    <col min="11015" max="11015" width="7.625" style="37" customWidth="1"/>
    <col min="11016" max="11016" width="11.25" style="37" customWidth="1"/>
    <col min="11017" max="11017" width="12.375" style="37" customWidth="1"/>
    <col min="11018" max="11269" width="9" style="37"/>
    <col min="11270" max="11270" width="8.375" style="37" bestFit="1" customWidth="1"/>
    <col min="11271" max="11271" width="7.625" style="37" customWidth="1"/>
    <col min="11272" max="11272" width="11.25" style="37" customWidth="1"/>
    <col min="11273" max="11273" width="12.375" style="37" customWidth="1"/>
    <col min="11274" max="11525" width="9" style="37"/>
    <col min="11526" max="11526" width="8.375" style="37" bestFit="1" customWidth="1"/>
    <col min="11527" max="11527" width="7.625" style="37" customWidth="1"/>
    <col min="11528" max="11528" width="11.25" style="37" customWidth="1"/>
    <col min="11529" max="11529" width="12.375" style="37" customWidth="1"/>
    <col min="11530" max="11781" width="9" style="37"/>
    <col min="11782" max="11782" width="8.375" style="37" bestFit="1" customWidth="1"/>
    <col min="11783" max="11783" width="7.625" style="37" customWidth="1"/>
    <col min="11784" max="11784" width="11.25" style="37" customWidth="1"/>
    <col min="11785" max="11785" width="12.375" style="37" customWidth="1"/>
    <col min="11786" max="12037" width="9" style="37"/>
    <col min="12038" max="12038" width="8.375" style="37" bestFit="1" customWidth="1"/>
    <col min="12039" max="12039" width="7.625" style="37" customWidth="1"/>
    <col min="12040" max="12040" width="11.25" style="37" customWidth="1"/>
    <col min="12041" max="12041" width="12.375" style="37" customWidth="1"/>
    <col min="12042" max="12293" width="9" style="37"/>
    <col min="12294" max="12294" width="8.375" style="37" bestFit="1" customWidth="1"/>
    <col min="12295" max="12295" width="7.625" style="37" customWidth="1"/>
    <col min="12296" max="12296" width="11.25" style="37" customWidth="1"/>
    <col min="12297" max="12297" width="12.375" style="37" customWidth="1"/>
    <col min="12298" max="12549" width="9" style="37"/>
    <col min="12550" max="12550" width="8.375" style="37" bestFit="1" customWidth="1"/>
    <col min="12551" max="12551" width="7.625" style="37" customWidth="1"/>
    <col min="12552" max="12552" width="11.25" style="37" customWidth="1"/>
    <col min="12553" max="12553" width="12.375" style="37" customWidth="1"/>
    <col min="12554" max="12805" width="9" style="37"/>
    <col min="12806" max="12806" width="8.375" style="37" bestFit="1" customWidth="1"/>
    <col min="12807" max="12807" width="7.625" style="37" customWidth="1"/>
    <col min="12808" max="12808" width="11.25" style="37" customWidth="1"/>
    <col min="12809" max="12809" width="12.375" style="37" customWidth="1"/>
    <col min="12810" max="13061" width="9" style="37"/>
    <col min="13062" max="13062" width="8.375" style="37" bestFit="1" customWidth="1"/>
    <col min="13063" max="13063" width="7.625" style="37" customWidth="1"/>
    <col min="13064" max="13064" width="11.25" style="37" customWidth="1"/>
    <col min="13065" max="13065" width="12.375" style="37" customWidth="1"/>
    <col min="13066" max="13317" width="9" style="37"/>
    <col min="13318" max="13318" width="8.375" style="37" bestFit="1" customWidth="1"/>
    <col min="13319" max="13319" width="7.625" style="37" customWidth="1"/>
    <col min="13320" max="13320" width="11.25" style="37" customWidth="1"/>
    <col min="13321" max="13321" width="12.375" style="37" customWidth="1"/>
    <col min="13322" max="13573" width="9" style="37"/>
    <col min="13574" max="13574" width="8.375" style="37" bestFit="1" customWidth="1"/>
    <col min="13575" max="13575" width="7.625" style="37" customWidth="1"/>
    <col min="13576" max="13576" width="11.25" style="37" customWidth="1"/>
    <col min="13577" max="13577" width="12.375" style="37" customWidth="1"/>
    <col min="13578" max="13829" width="9" style="37"/>
    <col min="13830" max="13830" width="8.375" style="37" bestFit="1" customWidth="1"/>
    <col min="13831" max="13831" width="7.625" style="37" customWidth="1"/>
    <col min="13832" max="13832" width="11.25" style="37" customWidth="1"/>
    <col min="13833" max="13833" width="12.375" style="37" customWidth="1"/>
    <col min="13834" max="14085" width="9" style="37"/>
    <col min="14086" max="14086" width="8.375" style="37" bestFit="1" customWidth="1"/>
    <col min="14087" max="14087" width="7.625" style="37" customWidth="1"/>
    <col min="14088" max="14088" width="11.25" style="37" customWidth="1"/>
    <col min="14089" max="14089" width="12.375" style="37" customWidth="1"/>
    <col min="14090" max="14341" width="9" style="37"/>
    <col min="14342" max="14342" width="8.375" style="37" bestFit="1" customWidth="1"/>
    <col min="14343" max="14343" width="7.625" style="37" customWidth="1"/>
    <col min="14344" max="14344" width="11.25" style="37" customWidth="1"/>
    <col min="14345" max="14345" width="12.375" style="37" customWidth="1"/>
    <col min="14346" max="14597" width="9" style="37"/>
    <col min="14598" max="14598" width="8.375" style="37" bestFit="1" customWidth="1"/>
    <col min="14599" max="14599" width="7.625" style="37" customWidth="1"/>
    <col min="14600" max="14600" width="11.25" style="37" customWidth="1"/>
    <col min="14601" max="14601" width="12.375" style="37" customWidth="1"/>
    <col min="14602" max="14853" width="9" style="37"/>
    <col min="14854" max="14854" width="8.375" style="37" bestFit="1" customWidth="1"/>
    <col min="14855" max="14855" width="7.625" style="37" customWidth="1"/>
    <col min="14856" max="14856" width="11.25" style="37" customWidth="1"/>
    <col min="14857" max="14857" width="12.375" style="37" customWidth="1"/>
    <col min="14858" max="15109" width="9" style="37"/>
    <col min="15110" max="15110" width="8.375" style="37" bestFit="1" customWidth="1"/>
    <col min="15111" max="15111" width="7.625" style="37" customWidth="1"/>
    <col min="15112" max="15112" width="11.25" style="37" customWidth="1"/>
    <col min="15113" max="15113" width="12.375" style="37" customWidth="1"/>
    <col min="15114" max="15365" width="9" style="37"/>
    <col min="15366" max="15366" width="8.375" style="37" bestFit="1" customWidth="1"/>
    <col min="15367" max="15367" width="7.625" style="37" customWidth="1"/>
    <col min="15368" max="15368" width="11.25" style="37" customWidth="1"/>
    <col min="15369" max="15369" width="12.375" style="37" customWidth="1"/>
    <col min="15370" max="15621" width="9" style="37"/>
    <col min="15622" max="15622" width="8.375" style="37" bestFit="1" customWidth="1"/>
    <col min="15623" max="15623" width="7.625" style="37" customWidth="1"/>
    <col min="15624" max="15624" width="11.25" style="37" customWidth="1"/>
    <col min="15625" max="15625" width="12.375" style="37" customWidth="1"/>
    <col min="15626" max="15877" width="9" style="37"/>
    <col min="15878" max="15878" width="8.375" style="37" bestFit="1" customWidth="1"/>
    <col min="15879" max="15879" width="7.625" style="37" customWidth="1"/>
    <col min="15880" max="15880" width="11.25" style="37" customWidth="1"/>
    <col min="15881" max="15881" width="12.375" style="37" customWidth="1"/>
    <col min="15882" max="16133" width="9" style="37"/>
    <col min="16134" max="16134" width="8.375" style="37" bestFit="1" customWidth="1"/>
    <col min="16135" max="16135" width="7.625" style="37" customWidth="1"/>
    <col min="16136" max="16136" width="11.25" style="37" customWidth="1"/>
    <col min="16137" max="16137" width="12.375" style="37" customWidth="1"/>
    <col min="16138" max="16384" width="9" style="37"/>
  </cols>
  <sheetData>
    <row r="1" spans="1:10" ht="90" customHeight="1" x14ac:dyDescent="0.25">
      <c r="A1" s="260" t="s">
        <v>237</v>
      </c>
      <c r="B1" s="261"/>
      <c r="C1" s="261"/>
      <c r="D1" s="261"/>
      <c r="E1" s="261"/>
      <c r="F1" s="261"/>
      <c r="G1" s="261"/>
      <c r="H1" s="261"/>
      <c r="I1" s="262"/>
      <c r="J1" s="68"/>
    </row>
    <row r="2" spans="1:10" ht="18.75" x14ac:dyDescent="0.2">
      <c r="A2" s="263" t="s">
        <v>253</v>
      </c>
      <c r="B2" s="264"/>
      <c r="C2" s="264"/>
      <c r="D2" s="264"/>
      <c r="E2" s="264"/>
      <c r="F2" s="264"/>
      <c r="G2" s="264"/>
      <c r="H2" s="264"/>
      <c r="I2" s="265"/>
    </row>
    <row r="3" spans="1:10" ht="28.5" customHeight="1" x14ac:dyDescent="0.25">
      <c r="A3" s="38" t="s">
        <v>207</v>
      </c>
      <c r="B3" s="266" t="str">
        <f>'Orçamento Sintético'!B2:F2</f>
        <v>INFRAESTRUTURA URBANA - PAVIMENTAÇÃO ASFÁLTICA E DRENAGEM - PROGRAMA AVANÇAR CIDADES</v>
      </c>
      <c r="C3" s="266"/>
      <c r="D3" s="266"/>
      <c r="E3" s="266"/>
      <c r="F3" s="266"/>
      <c r="G3" s="266"/>
      <c r="H3" s="266"/>
      <c r="I3" s="39" t="s">
        <v>208</v>
      </c>
    </row>
    <row r="4" spans="1:10" ht="15" x14ac:dyDescent="0.25">
      <c r="A4" s="38" t="s">
        <v>209</v>
      </c>
      <c r="B4" s="267" t="str">
        <f>'Orçamento Sintético'!B3:F3</f>
        <v>7.625,37 m²</v>
      </c>
      <c r="C4" s="267"/>
      <c r="D4" s="267"/>
      <c r="E4" s="267"/>
      <c r="F4" s="267"/>
      <c r="G4" s="267"/>
      <c r="H4" s="267"/>
      <c r="I4" s="268">
        <f>I23</f>
        <v>0.2636</v>
      </c>
    </row>
    <row r="5" spans="1:10" ht="15" x14ac:dyDescent="0.25">
      <c r="A5" s="38" t="s">
        <v>210</v>
      </c>
      <c r="B5" s="267" t="str">
        <f>'Orçamento Sintético'!B4:F4</f>
        <v>JD PARAÍSO - SIDROLÂNDIA/MS</v>
      </c>
      <c r="C5" s="267"/>
      <c r="D5" s="267"/>
      <c r="E5" s="267"/>
      <c r="F5" s="267"/>
      <c r="G5" s="267"/>
      <c r="H5" s="267"/>
      <c r="I5" s="269"/>
    </row>
    <row r="6" spans="1:10" ht="15" x14ac:dyDescent="0.25">
      <c r="A6" s="38" t="s">
        <v>211</v>
      </c>
      <c r="B6" s="267" t="s">
        <v>255</v>
      </c>
      <c r="C6" s="267"/>
      <c r="D6" s="267"/>
      <c r="E6" s="267"/>
      <c r="F6" s="267"/>
      <c r="G6" s="267"/>
      <c r="H6" s="267"/>
      <c r="I6" s="269"/>
    </row>
    <row r="7" spans="1:10" ht="15.75" customHeight="1" x14ac:dyDescent="0.2">
      <c r="A7" s="270" t="s">
        <v>254</v>
      </c>
      <c r="B7" s="271"/>
      <c r="C7" s="271"/>
      <c r="D7" s="271"/>
      <c r="E7" s="271"/>
      <c r="F7" s="271"/>
      <c r="G7" s="271"/>
      <c r="H7" s="271"/>
      <c r="I7" s="272"/>
    </row>
    <row r="8" spans="1:10" ht="15.75" customHeight="1" x14ac:dyDescent="0.2">
      <c r="A8" s="40" t="s">
        <v>4</v>
      </c>
      <c r="B8" s="254" t="s">
        <v>212</v>
      </c>
      <c r="C8" s="254"/>
      <c r="D8" s="254"/>
      <c r="E8" s="254"/>
      <c r="F8" s="254"/>
      <c r="G8" s="254"/>
      <c r="H8" s="254"/>
      <c r="I8" s="255"/>
    </row>
    <row r="9" spans="1:10" x14ac:dyDescent="0.2">
      <c r="A9" s="41">
        <v>1</v>
      </c>
      <c r="B9" s="252" t="s">
        <v>213</v>
      </c>
      <c r="C9" s="252"/>
      <c r="D9" s="252"/>
      <c r="E9" s="252"/>
      <c r="F9" s="252"/>
      <c r="G9" s="252"/>
      <c r="H9" s="252"/>
      <c r="I9" s="42">
        <v>3.7999999999999999E-2</v>
      </c>
    </row>
    <row r="10" spans="1:10" x14ac:dyDescent="0.2">
      <c r="A10" s="41">
        <v>2</v>
      </c>
      <c r="B10" s="252" t="s">
        <v>214</v>
      </c>
      <c r="C10" s="252"/>
      <c r="D10" s="252"/>
      <c r="E10" s="252"/>
      <c r="F10" s="252"/>
      <c r="G10" s="252"/>
      <c r="H10" s="252"/>
      <c r="I10" s="42">
        <v>3.5999999999999999E-3</v>
      </c>
    </row>
    <row r="11" spans="1:10" x14ac:dyDescent="0.2">
      <c r="A11" s="41">
        <v>3</v>
      </c>
      <c r="B11" s="252" t="s">
        <v>215</v>
      </c>
      <c r="C11" s="252"/>
      <c r="D11" s="252"/>
      <c r="E11" s="252"/>
      <c r="F11" s="252"/>
      <c r="G11" s="252"/>
      <c r="H11" s="252"/>
      <c r="I11" s="43">
        <v>5.5999999999999999E-3</v>
      </c>
    </row>
    <row r="12" spans="1:10" x14ac:dyDescent="0.2">
      <c r="A12" s="41">
        <v>4</v>
      </c>
      <c r="B12" s="252" t="s">
        <v>216</v>
      </c>
      <c r="C12" s="252"/>
      <c r="D12" s="252"/>
      <c r="E12" s="252"/>
      <c r="F12" s="252"/>
      <c r="G12" s="252"/>
      <c r="H12" s="252"/>
      <c r="I12" s="42">
        <v>1.04E-2</v>
      </c>
    </row>
    <row r="13" spans="1:10" x14ac:dyDescent="0.2">
      <c r="A13" s="41">
        <v>5</v>
      </c>
      <c r="B13" s="252" t="s">
        <v>217</v>
      </c>
      <c r="C13" s="252"/>
      <c r="D13" s="252"/>
      <c r="E13" s="252"/>
      <c r="F13" s="252"/>
      <c r="G13" s="252"/>
      <c r="H13" s="252"/>
      <c r="I13" s="42">
        <v>7.2999999999999995E-2</v>
      </c>
    </row>
    <row r="14" spans="1:10" x14ac:dyDescent="0.2">
      <c r="A14" s="41">
        <v>6</v>
      </c>
      <c r="B14" s="252" t="s">
        <v>218</v>
      </c>
      <c r="C14" s="252"/>
      <c r="D14" s="252"/>
      <c r="E14" s="252"/>
      <c r="F14" s="252"/>
      <c r="G14" s="252"/>
      <c r="H14" s="252"/>
      <c r="I14" s="42">
        <f>I21</f>
        <v>0.10149999999999999</v>
      </c>
    </row>
    <row r="15" spans="1:10" x14ac:dyDescent="0.2">
      <c r="A15" s="41"/>
      <c r="B15" s="253"/>
      <c r="C15" s="253"/>
      <c r="D15" s="253"/>
      <c r="E15" s="253"/>
      <c r="F15" s="253"/>
      <c r="G15" s="253"/>
      <c r="H15" s="253"/>
      <c r="I15" s="44"/>
    </row>
    <row r="16" spans="1:10" ht="15" x14ac:dyDescent="0.2">
      <c r="A16" s="40" t="s">
        <v>4</v>
      </c>
      <c r="B16" s="254" t="s">
        <v>219</v>
      </c>
      <c r="C16" s="254"/>
      <c r="D16" s="254"/>
      <c r="E16" s="254"/>
      <c r="F16" s="254"/>
      <c r="G16" s="254"/>
      <c r="H16" s="254"/>
      <c r="I16" s="255"/>
    </row>
    <row r="17" spans="1:9" x14ac:dyDescent="0.2">
      <c r="A17" s="41" t="s">
        <v>220</v>
      </c>
      <c r="B17" s="252" t="s">
        <v>221</v>
      </c>
      <c r="C17" s="252"/>
      <c r="D17" s="252"/>
      <c r="E17" s="252"/>
      <c r="F17" s="252"/>
      <c r="G17" s="252"/>
      <c r="H17" s="252"/>
      <c r="I17" s="45">
        <v>0.02</v>
      </c>
    </row>
    <row r="18" spans="1:9" x14ac:dyDescent="0.2">
      <c r="A18" s="41" t="s">
        <v>222</v>
      </c>
      <c r="B18" s="252" t="s">
        <v>223</v>
      </c>
      <c r="C18" s="252"/>
      <c r="D18" s="252"/>
      <c r="E18" s="252"/>
      <c r="F18" s="252"/>
      <c r="G18" s="252"/>
      <c r="H18" s="252"/>
      <c r="I18" s="42">
        <v>6.4999999999999997E-3</v>
      </c>
    </row>
    <row r="19" spans="1:9" x14ac:dyDescent="0.2">
      <c r="A19" s="41" t="s">
        <v>224</v>
      </c>
      <c r="B19" s="252" t="s">
        <v>225</v>
      </c>
      <c r="C19" s="252"/>
      <c r="D19" s="252"/>
      <c r="E19" s="252"/>
      <c r="F19" s="252"/>
      <c r="G19" s="252"/>
      <c r="H19" s="252"/>
      <c r="I19" s="42">
        <v>0.03</v>
      </c>
    </row>
    <row r="20" spans="1:9" x14ac:dyDescent="0.2">
      <c r="A20" s="41" t="s">
        <v>226</v>
      </c>
      <c r="B20" s="252" t="s">
        <v>227</v>
      </c>
      <c r="C20" s="252"/>
      <c r="D20" s="252"/>
      <c r="E20" s="252"/>
      <c r="F20" s="252"/>
      <c r="G20" s="252"/>
      <c r="H20" s="252"/>
      <c r="I20" s="42">
        <v>4.4999999999999998E-2</v>
      </c>
    </row>
    <row r="21" spans="1:9" x14ac:dyDescent="0.2">
      <c r="A21" s="256" t="s">
        <v>228</v>
      </c>
      <c r="B21" s="257"/>
      <c r="C21" s="257"/>
      <c r="D21" s="257"/>
      <c r="E21" s="257"/>
      <c r="F21" s="257"/>
      <c r="G21" s="257"/>
      <c r="H21" s="257"/>
      <c r="I21" s="46">
        <f>SUM(I17:I20)</f>
        <v>0.10149999999999999</v>
      </c>
    </row>
    <row r="22" spans="1:9" x14ac:dyDescent="0.2">
      <c r="A22" s="256" t="s">
        <v>229</v>
      </c>
      <c r="B22" s="257"/>
      <c r="C22" s="257"/>
      <c r="D22" s="257"/>
      <c r="E22" s="257"/>
      <c r="F22" s="257"/>
      <c r="G22" s="257"/>
      <c r="H22" s="257"/>
      <c r="I22" s="258"/>
    </row>
    <row r="23" spans="1:9" x14ac:dyDescent="0.2">
      <c r="A23" s="259"/>
      <c r="B23" s="253"/>
      <c r="C23" s="253"/>
      <c r="D23" s="253"/>
      <c r="E23" s="253"/>
      <c r="F23" s="253"/>
      <c r="G23" s="253"/>
      <c r="H23" s="253"/>
      <c r="I23" s="47">
        <f>ROUND((((1+I9+I10+I11)*(1+I12)*(1+I13))/(1-I14))-1,4)</f>
        <v>0.2636</v>
      </c>
    </row>
    <row r="24" spans="1:9" x14ac:dyDescent="0.2">
      <c r="A24" s="249" t="s">
        <v>230</v>
      </c>
      <c r="B24" s="250"/>
      <c r="C24" s="232"/>
      <c r="D24" s="232"/>
      <c r="E24" s="232"/>
      <c r="F24" s="232"/>
      <c r="G24" s="232"/>
      <c r="H24" s="232"/>
      <c r="I24" s="233"/>
    </row>
    <row r="25" spans="1:9" x14ac:dyDescent="0.2">
      <c r="A25" s="249"/>
      <c r="B25" s="251"/>
      <c r="C25" s="235"/>
      <c r="D25" s="235"/>
      <c r="E25" s="235"/>
      <c r="F25" s="235"/>
      <c r="G25" s="235"/>
      <c r="H25" s="235"/>
      <c r="I25" s="236"/>
    </row>
    <row r="26" spans="1:9" x14ac:dyDescent="0.2">
      <c r="A26" s="249"/>
      <c r="B26" s="251"/>
      <c r="C26" s="235"/>
      <c r="D26" s="235"/>
      <c r="E26" s="235"/>
      <c r="F26" s="235"/>
      <c r="G26" s="235"/>
      <c r="H26" s="235"/>
      <c r="I26" s="236"/>
    </row>
    <row r="27" spans="1:9" x14ac:dyDescent="0.2">
      <c r="A27" s="249"/>
      <c r="B27" s="251"/>
      <c r="C27" s="235"/>
      <c r="D27" s="235"/>
      <c r="E27" s="235"/>
      <c r="F27" s="235"/>
      <c r="G27" s="235"/>
      <c r="H27" s="235"/>
      <c r="I27" s="236"/>
    </row>
    <row r="28" spans="1:9" x14ac:dyDescent="0.2">
      <c r="A28" s="249"/>
      <c r="B28" s="251"/>
      <c r="C28" s="235"/>
      <c r="D28" s="235"/>
      <c r="E28" s="235"/>
      <c r="F28" s="235"/>
      <c r="G28" s="235"/>
      <c r="H28" s="235"/>
      <c r="I28" s="236"/>
    </row>
    <row r="29" spans="1:9" x14ac:dyDescent="0.2">
      <c r="A29" s="48" t="s">
        <v>231</v>
      </c>
      <c r="B29" s="240"/>
      <c r="C29" s="241"/>
      <c r="D29" s="241"/>
      <c r="E29" s="241"/>
      <c r="F29" s="241"/>
      <c r="G29" s="241"/>
      <c r="H29" s="241"/>
      <c r="I29" s="242"/>
    </row>
    <row r="30" spans="1:9" ht="30" customHeight="1" x14ac:dyDescent="0.2">
      <c r="A30" s="243" t="s">
        <v>235</v>
      </c>
      <c r="B30" s="244"/>
      <c r="C30" s="244"/>
      <c r="D30" s="244"/>
      <c r="E30" s="244"/>
      <c r="F30" s="244"/>
      <c r="G30" s="244"/>
      <c r="H30" s="244"/>
      <c r="I30" s="245"/>
    </row>
    <row r="31" spans="1:9" ht="27" customHeight="1" x14ac:dyDescent="0.2">
      <c r="A31" s="246"/>
      <c r="B31" s="247"/>
      <c r="C31" s="247"/>
      <c r="D31" s="247"/>
      <c r="E31" s="247"/>
      <c r="F31" s="247"/>
      <c r="G31" s="247"/>
      <c r="H31" s="247"/>
      <c r="I31" s="248"/>
    </row>
    <row r="32" spans="1:9" ht="25.5" customHeight="1" x14ac:dyDescent="0.2">
      <c r="A32" s="246" t="s">
        <v>232</v>
      </c>
      <c r="B32" s="247"/>
      <c r="C32" s="247"/>
      <c r="D32" s="247"/>
      <c r="E32" s="247"/>
      <c r="F32" s="247"/>
      <c r="G32" s="247"/>
      <c r="H32" s="247"/>
      <c r="I32" s="248"/>
    </row>
    <row r="33" spans="1:9" ht="38.25" customHeight="1" x14ac:dyDescent="0.2">
      <c r="A33" s="246" t="s">
        <v>233</v>
      </c>
      <c r="B33" s="247"/>
      <c r="C33" s="247"/>
      <c r="D33" s="247"/>
      <c r="E33" s="247"/>
      <c r="F33" s="247"/>
      <c r="G33" s="247"/>
      <c r="H33" s="247"/>
      <c r="I33" s="248"/>
    </row>
    <row r="34" spans="1:9" x14ac:dyDescent="0.2">
      <c r="A34" s="246"/>
      <c r="B34" s="247"/>
      <c r="C34" s="247"/>
      <c r="D34" s="247"/>
      <c r="E34" s="247"/>
      <c r="F34" s="247"/>
      <c r="G34" s="247"/>
      <c r="H34" s="247"/>
      <c r="I34" s="248"/>
    </row>
    <row r="35" spans="1:9" x14ac:dyDescent="0.2">
      <c r="A35" s="228" t="s">
        <v>234</v>
      </c>
      <c r="B35" s="229"/>
      <c r="C35" s="229"/>
      <c r="D35" s="229"/>
      <c r="E35" s="229"/>
      <c r="F35" s="229"/>
      <c r="G35" s="229"/>
      <c r="H35" s="229"/>
      <c r="I35" s="230"/>
    </row>
    <row r="36" spans="1:9" x14ac:dyDescent="0.2">
      <c r="A36" s="231"/>
      <c r="B36" s="232"/>
      <c r="C36" s="232"/>
      <c r="D36" s="232"/>
      <c r="E36" s="232"/>
      <c r="F36" s="232"/>
      <c r="G36" s="232"/>
      <c r="H36" s="232"/>
      <c r="I36" s="233"/>
    </row>
    <row r="37" spans="1:9" x14ac:dyDescent="0.2">
      <c r="A37" s="234"/>
      <c r="B37" s="235"/>
      <c r="C37" s="235"/>
      <c r="D37" s="235"/>
      <c r="E37" s="235"/>
      <c r="F37" s="235"/>
      <c r="G37" s="235"/>
      <c r="H37" s="235"/>
      <c r="I37" s="236"/>
    </row>
    <row r="38" spans="1:9" x14ac:dyDescent="0.2">
      <c r="A38" s="234"/>
      <c r="B38" s="235"/>
      <c r="C38" s="235"/>
      <c r="D38" s="235"/>
      <c r="E38" s="235"/>
      <c r="F38" s="235"/>
      <c r="G38" s="235"/>
      <c r="H38" s="235"/>
      <c r="I38" s="236"/>
    </row>
    <row r="39" spans="1:9" x14ac:dyDescent="0.2">
      <c r="A39" s="234"/>
      <c r="B39" s="235"/>
      <c r="C39" s="235"/>
      <c r="D39" s="235"/>
      <c r="E39" s="235"/>
      <c r="F39" s="235"/>
      <c r="G39" s="235"/>
      <c r="H39" s="235"/>
      <c r="I39" s="236"/>
    </row>
    <row r="40" spans="1:9" x14ac:dyDescent="0.2">
      <c r="A40" s="234"/>
      <c r="B40" s="235"/>
      <c r="C40" s="235"/>
      <c r="D40" s="235"/>
      <c r="E40" s="235"/>
      <c r="F40" s="235"/>
      <c r="G40" s="235"/>
      <c r="H40" s="235"/>
      <c r="I40" s="236"/>
    </row>
    <row r="41" spans="1:9" x14ac:dyDescent="0.2">
      <c r="A41" s="234"/>
      <c r="B41" s="235"/>
      <c r="C41" s="235"/>
      <c r="D41" s="235"/>
      <c r="E41" s="235"/>
      <c r="F41" s="235"/>
      <c r="G41" s="235"/>
      <c r="H41" s="235"/>
      <c r="I41" s="236"/>
    </row>
    <row r="42" spans="1:9" x14ac:dyDescent="0.2">
      <c r="A42" s="234"/>
      <c r="B42" s="235"/>
      <c r="C42" s="235"/>
      <c r="D42" s="235"/>
      <c r="E42" s="235"/>
      <c r="F42" s="235"/>
      <c r="G42" s="235"/>
      <c r="H42" s="235"/>
      <c r="I42" s="236"/>
    </row>
    <row r="43" spans="1:9" x14ac:dyDescent="0.2">
      <c r="A43" s="234"/>
      <c r="B43" s="235"/>
      <c r="C43" s="235"/>
      <c r="D43" s="235"/>
      <c r="E43" s="235"/>
      <c r="F43" s="235"/>
      <c r="G43" s="235"/>
      <c r="H43" s="235"/>
      <c r="I43" s="236"/>
    </row>
    <row r="44" spans="1:9" x14ac:dyDescent="0.2">
      <c r="A44" s="234"/>
      <c r="B44" s="235"/>
      <c r="C44" s="235"/>
      <c r="D44" s="235"/>
      <c r="E44" s="235"/>
      <c r="F44" s="235"/>
      <c r="G44" s="235"/>
      <c r="H44" s="235"/>
      <c r="I44" s="236"/>
    </row>
    <row r="45" spans="1:9" x14ac:dyDescent="0.2">
      <c r="A45" s="234"/>
      <c r="B45" s="235"/>
      <c r="C45" s="235"/>
      <c r="D45" s="235"/>
      <c r="E45" s="235"/>
      <c r="F45" s="235"/>
      <c r="G45" s="235"/>
      <c r="H45" s="235"/>
      <c r="I45" s="236"/>
    </row>
    <row r="46" spans="1:9" x14ac:dyDescent="0.2">
      <c r="A46" s="234"/>
      <c r="B46" s="235"/>
      <c r="C46" s="235"/>
      <c r="D46" s="235"/>
      <c r="E46" s="235"/>
      <c r="F46" s="235"/>
      <c r="G46" s="235"/>
      <c r="H46" s="235"/>
      <c r="I46" s="236"/>
    </row>
    <row r="47" spans="1:9" x14ac:dyDescent="0.2">
      <c r="A47" s="234"/>
      <c r="B47" s="235"/>
      <c r="C47" s="235"/>
      <c r="D47" s="235"/>
      <c r="E47" s="235"/>
      <c r="F47" s="235"/>
      <c r="G47" s="235"/>
      <c r="H47" s="235"/>
      <c r="I47" s="236"/>
    </row>
    <row r="48" spans="1:9" ht="90" customHeight="1" thickBot="1" x14ac:dyDescent="0.25">
      <c r="A48" s="237" t="s">
        <v>236</v>
      </c>
      <c r="B48" s="238"/>
      <c r="C48" s="238"/>
      <c r="D48" s="238"/>
      <c r="E48" s="238"/>
      <c r="F48" s="238"/>
      <c r="G48" s="238"/>
      <c r="H48" s="238"/>
      <c r="I48" s="239"/>
    </row>
  </sheetData>
  <mergeCells count="35"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A35:I35"/>
    <mergeCell ref="A36:I47"/>
    <mergeCell ref="A48:I48"/>
    <mergeCell ref="B29:I29"/>
    <mergeCell ref="A30:I30"/>
    <mergeCell ref="A31:I31"/>
    <mergeCell ref="A32:I32"/>
    <mergeCell ref="A33:I33"/>
    <mergeCell ref="A34:I3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zoomScale="70" zoomScaleNormal="70" workbookViewId="0">
      <selection activeCell="I254" sqref="I254"/>
    </sheetView>
  </sheetViews>
  <sheetFormatPr defaultRowHeight="12.75" x14ac:dyDescent="0.2"/>
  <cols>
    <col min="1" max="1" width="9" style="140"/>
    <col min="2" max="2" width="14.625" style="104" customWidth="1"/>
    <col min="3" max="3" width="13.25" style="104" bestFit="1" customWidth="1"/>
    <col min="4" max="4" width="60" style="107" bestFit="1" customWidth="1"/>
    <col min="5" max="5" width="8" style="104" bestFit="1" customWidth="1"/>
    <col min="6" max="6" width="13" style="104" bestFit="1" customWidth="1"/>
    <col min="7" max="7" width="13" style="112" bestFit="1" customWidth="1"/>
    <col min="8" max="8" width="14.625" style="112" customWidth="1"/>
    <col min="9" max="16384" width="9" style="107"/>
  </cols>
  <sheetData>
    <row r="1" spans="1:8" x14ac:dyDescent="0.2">
      <c r="B1" s="105"/>
      <c r="C1" s="105"/>
      <c r="D1" s="130"/>
      <c r="E1" s="273"/>
      <c r="F1" s="273"/>
      <c r="G1" s="108"/>
      <c r="H1" s="108"/>
    </row>
    <row r="2" spans="1:8" ht="80.099999999999994" customHeight="1" x14ac:dyDescent="0.2">
      <c r="B2" s="105"/>
      <c r="C2" s="105"/>
      <c r="D2" s="130"/>
      <c r="E2" s="273"/>
      <c r="F2" s="273"/>
      <c r="G2" s="108"/>
      <c r="H2" s="108"/>
    </row>
    <row r="3" spans="1:8" x14ac:dyDescent="0.2">
      <c r="B3" s="274"/>
      <c r="C3" s="274"/>
      <c r="D3" s="274"/>
      <c r="E3" s="274"/>
      <c r="F3" s="274"/>
      <c r="G3" s="274"/>
      <c r="H3" s="274"/>
    </row>
    <row r="4" spans="1:8" s="104" customFormat="1" ht="30" customHeight="1" x14ac:dyDescent="0.2">
      <c r="B4" s="119" t="s">
        <v>5</v>
      </c>
      <c r="C4" s="119" t="s">
        <v>6</v>
      </c>
      <c r="D4" s="126" t="s">
        <v>7</v>
      </c>
      <c r="E4" s="119" t="s">
        <v>8</v>
      </c>
      <c r="F4" s="119" t="s">
        <v>9</v>
      </c>
      <c r="G4" s="120" t="s">
        <v>10</v>
      </c>
      <c r="H4" s="120" t="s">
        <v>12</v>
      </c>
    </row>
    <row r="5" spans="1:8" ht="45.75" customHeight="1" x14ac:dyDescent="0.2">
      <c r="A5" s="104" t="s">
        <v>542</v>
      </c>
      <c r="B5" s="121" t="s">
        <v>254</v>
      </c>
      <c r="C5" s="121" t="s">
        <v>153</v>
      </c>
      <c r="D5" s="122" t="s">
        <v>277</v>
      </c>
      <c r="E5" s="121" t="s">
        <v>260</v>
      </c>
      <c r="F5" s="123"/>
      <c r="G5" s="146"/>
      <c r="H5" s="125">
        <f>SUM(H6:H12)</f>
        <v>314.68</v>
      </c>
    </row>
    <row r="6" spans="1:8" ht="24" customHeight="1" x14ac:dyDescent="0.2">
      <c r="A6" s="104" t="s">
        <v>543</v>
      </c>
      <c r="B6" s="115" t="s">
        <v>290</v>
      </c>
      <c r="C6" s="115" t="s">
        <v>16</v>
      </c>
      <c r="D6" s="127" t="s">
        <v>284</v>
      </c>
      <c r="E6" s="115" t="s">
        <v>25</v>
      </c>
      <c r="F6" s="144">
        <v>1</v>
      </c>
      <c r="G6" s="148">
        <v>18.93</v>
      </c>
      <c r="H6" s="145">
        <f>TRUNC(F6*G6,2)</f>
        <v>18.93</v>
      </c>
    </row>
    <row r="7" spans="1:8" ht="24" customHeight="1" x14ac:dyDescent="0.2">
      <c r="A7" s="104" t="s">
        <v>544</v>
      </c>
      <c r="B7" s="115" t="s">
        <v>291</v>
      </c>
      <c r="C7" s="115" t="s">
        <v>16</v>
      </c>
      <c r="D7" s="127" t="s">
        <v>285</v>
      </c>
      <c r="E7" s="115" t="s">
        <v>25</v>
      </c>
      <c r="F7" s="144">
        <v>2</v>
      </c>
      <c r="G7" s="148">
        <v>15.52</v>
      </c>
      <c r="H7" s="145">
        <f t="shared" ref="H7:H12" si="0">TRUNC(F7*G7,2)</f>
        <v>31.04</v>
      </c>
    </row>
    <row r="8" spans="1:8" ht="31.5" customHeight="1" x14ac:dyDescent="0.2">
      <c r="A8" s="104" t="s">
        <v>545</v>
      </c>
      <c r="B8" s="115" t="s">
        <v>292</v>
      </c>
      <c r="C8" s="115" t="s">
        <v>16</v>
      </c>
      <c r="D8" s="127" t="s">
        <v>286</v>
      </c>
      <c r="E8" s="115" t="s">
        <v>262</v>
      </c>
      <c r="F8" s="144">
        <v>1</v>
      </c>
      <c r="G8" s="148">
        <v>5.43</v>
      </c>
      <c r="H8" s="145">
        <f t="shared" si="0"/>
        <v>5.43</v>
      </c>
    </row>
    <row r="9" spans="1:8" ht="31.5" customHeight="1" x14ac:dyDescent="0.2">
      <c r="A9" s="104" t="s">
        <v>546</v>
      </c>
      <c r="B9" s="115" t="s">
        <v>293</v>
      </c>
      <c r="C9" s="115" t="s">
        <v>16</v>
      </c>
      <c r="D9" s="127" t="s">
        <v>287</v>
      </c>
      <c r="E9" s="115" t="s">
        <v>262</v>
      </c>
      <c r="F9" s="144">
        <v>4</v>
      </c>
      <c r="G9" s="148">
        <v>7.17</v>
      </c>
      <c r="H9" s="145">
        <f t="shared" si="0"/>
        <v>28.68</v>
      </c>
    </row>
    <row r="10" spans="1:8" ht="31.5" customHeight="1" x14ac:dyDescent="0.2">
      <c r="A10" s="104" t="s">
        <v>547</v>
      </c>
      <c r="B10" s="115" t="s">
        <v>294</v>
      </c>
      <c r="C10" s="115" t="s">
        <v>16</v>
      </c>
      <c r="D10" s="127" t="s">
        <v>288</v>
      </c>
      <c r="E10" s="115" t="s">
        <v>47</v>
      </c>
      <c r="F10" s="144">
        <v>1</v>
      </c>
      <c r="G10" s="148">
        <v>225</v>
      </c>
      <c r="H10" s="145">
        <f t="shared" si="0"/>
        <v>225</v>
      </c>
    </row>
    <row r="11" spans="1:8" ht="24" customHeight="1" x14ac:dyDescent="0.2">
      <c r="A11" s="104" t="s">
        <v>548</v>
      </c>
      <c r="B11" s="115" t="s">
        <v>295</v>
      </c>
      <c r="C11" s="115" t="s">
        <v>16</v>
      </c>
      <c r="D11" s="127" t="s">
        <v>289</v>
      </c>
      <c r="E11" s="115" t="s">
        <v>296</v>
      </c>
      <c r="F11" s="144">
        <v>0.11</v>
      </c>
      <c r="G11" s="148">
        <v>23.35</v>
      </c>
      <c r="H11" s="145">
        <f t="shared" si="0"/>
        <v>2.56</v>
      </c>
    </row>
    <row r="12" spans="1:8" ht="36" customHeight="1" x14ac:dyDescent="0.2">
      <c r="A12" s="104" t="s">
        <v>549</v>
      </c>
      <c r="B12" s="115" t="s">
        <v>121</v>
      </c>
      <c r="C12" s="115" t="s">
        <v>16</v>
      </c>
      <c r="D12" s="127" t="s">
        <v>122</v>
      </c>
      <c r="E12" s="115" t="s">
        <v>40</v>
      </c>
      <c r="F12" s="144">
        <v>0.01</v>
      </c>
      <c r="G12" s="148">
        <v>304.52999999999997</v>
      </c>
      <c r="H12" s="145">
        <f t="shared" si="0"/>
        <v>3.04</v>
      </c>
    </row>
    <row r="13" spans="1:8" ht="36" customHeight="1" x14ac:dyDescent="0.2">
      <c r="A13" s="104" t="s">
        <v>550</v>
      </c>
      <c r="B13" s="115"/>
      <c r="C13" s="115"/>
      <c r="D13" s="127"/>
      <c r="E13" s="115"/>
      <c r="F13" s="115"/>
      <c r="G13" s="147"/>
      <c r="H13" s="116"/>
    </row>
    <row r="14" spans="1:8" ht="97.5" customHeight="1" x14ac:dyDescent="0.2">
      <c r="A14" s="104" t="s">
        <v>551</v>
      </c>
      <c r="B14" s="121" t="s">
        <v>254</v>
      </c>
      <c r="C14" s="121" t="s">
        <v>160</v>
      </c>
      <c r="D14" s="122" t="s">
        <v>159</v>
      </c>
      <c r="E14" s="121"/>
      <c r="F14" s="121" t="s">
        <v>260</v>
      </c>
      <c r="G14" s="146"/>
      <c r="H14" s="125">
        <f>SUM(H15:H23)</f>
        <v>155.11999999999998</v>
      </c>
    </row>
    <row r="15" spans="1:8" ht="24" customHeight="1" x14ac:dyDescent="0.2">
      <c r="A15" s="104" t="s">
        <v>552</v>
      </c>
      <c r="B15" s="115" t="s">
        <v>297</v>
      </c>
      <c r="C15" s="115" t="s">
        <v>16</v>
      </c>
      <c r="D15" s="127" t="s">
        <v>298</v>
      </c>
      <c r="E15" s="115" t="s">
        <v>25</v>
      </c>
      <c r="F15" s="144">
        <v>0.2</v>
      </c>
      <c r="G15" s="148">
        <v>20.21</v>
      </c>
      <c r="H15" s="145">
        <f>TRUNC(F15*G15,2)</f>
        <v>4.04</v>
      </c>
    </row>
    <row r="16" spans="1:8" ht="24" customHeight="1" x14ac:dyDescent="0.2">
      <c r="A16" s="104" t="s">
        <v>553</v>
      </c>
      <c r="B16" s="115" t="s">
        <v>299</v>
      </c>
      <c r="C16" s="115" t="s">
        <v>16</v>
      </c>
      <c r="D16" s="127" t="s">
        <v>300</v>
      </c>
      <c r="E16" s="115" t="s">
        <v>25</v>
      </c>
      <c r="F16" s="144">
        <v>2</v>
      </c>
      <c r="G16" s="148">
        <v>23.71</v>
      </c>
      <c r="H16" s="145">
        <f t="shared" ref="H16:H23" si="1">TRUNC(F16*G16,2)</f>
        <v>47.42</v>
      </c>
    </row>
    <row r="17" spans="1:8" ht="24" customHeight="1" x14ac:dyDescent="0.2">
      <c r="A17" s="104" t="s">
        <v>554</v>
      </c>
      <c r="B17" s="115" t="s">
        <v>291</v>
      </c>
      <c r="C17" s="115" t="s">
        <v>16</v>
      </c>
      <c r="D17" s="127" t="s">
        <v>285</v>
      </c>
      <c r="E17" s="115" t="s">
        <v>25</v>
      </c>
      <c r="F17" s="144">
        <v>0.2</v>
      </c>
      <c r="G17" s="148">
        <v>15.52</v>
      </c>
      <c r="H17" s="145">
        <f t="shared" si="1"/>
        <v>3.1</v>
      </c>
    </row>
    <row r="18" spans="1:8" ht="24" customHeight="1" x14ac:dyDescent="0.2">
      <c r="A18" s="104" t="s">
        <v>555</v>
      </c>
      <c r="B18" s="115" t="s">
        <v>301</v>
      </c>
      <c r="C18" s="115" t="s">
        <v>16</v>
      </c>
      <c r="D18" s="127" t="s">
        <v>302</v>
      </c>
      <c r="E18" s="115" t="s">
        <v>296</v>
      </c>
      <c r="F18" s="144">
        <v>2.82</v>
      </c>
      <c r="G18" s="148">
        <v>20.37</v>
      </c>
      <c r="H18" s="145">
        <f t="shared" si="1"/>
        <v>57.44</v>
      </c>
    </row>
    <row r="19" spans="1:8" ht="24" customHeight="1" x14ac:dyDescent="0.2">
      <c r="A19" s="104" t="s">
        <v>556</v>
      </c>
      <c r="B19" s="115" t="s">
        <v>293</v>
      </c>
      <c r="C19" s="115" t="s">
        <v>16</v>
      </c>
      <c r="D19" s="127" t="s">
        <v>287</v>
      </c>
      <c r="E19" s="115" t="s">
        <v>262</v>
      </c>
      <c r="F19" s="144">
        <v>1.5</v>
      </c>
      <c r="G19" s="148">
        <v>7.17</v>
      </c>
      <c r="H19" s="145">
        <f t="shared" si="1"/>
        <v>10.75</v>
      </c>
    </row>
    <row r="20" spans="1:8" ht="24" customHeight="1" x14ac:dyDescent="0.2">
      <c r="A20" s="104" t="s">
        <v>557</v>
      </c>
      <c r="B20" s="115" t="s">
        <v>303</v>
      </c>
      <c r="C20" s="115" t="s">
        <v>16</v>
      </c>
      <c r="D20" s="127" t="s">
        <v>304</v>
      </c>
      <c r="E20" s="115" t="s">
        <v>262</v>
      </c>
      <c r="F20" s="144">
        <v>3.2</v>
      </c>
      <c r="G20" s="148">
        <v>3.64</v>
      </c>
      <c r="H20" s="145">
        <f t="shared" si="1"/>
        <v>11.64</v>
      </c>
    </row>
    <row r="21" spans="1:8" ht="24" customHeight="1" x14ac:dyDescent="0.2">
      <c r="A21" s="104" t="s">
        <v>558</v>
      </c>
      <c r="B21" s="115" t="s">
        <v>295</v>
      </c>
      <c r="C21" s="115" t="s">
        <v>16</v>
      </c>
      <c r="D21" s="127" t="s">
        <v>289</v>
      </c>
      <c r="E21" s="115" t="s">
        <v>296</v>
      </c>
      <c r="F21" s="144">
        <v>0.5</v>
      </c>
      <c r="G21" s="148">
        <v>23.35</v>
      </c>
      <c r="H21" s="145">
        <f t="shared" si="1"/>
        <v>11.67</v>
      </c>
    </row>
    <row r="22" spans="1:8" ht="24" customHeight="1" x14ac:dyDescent="0.2">
      <c r="A22" s="104" t="s">
        <v>559</v>
      </c>
      <c r="B22" s="115" t="s">
        <v>305</v>
      </c>
      <c r="C22" s="115" t="s">
        <v>16</v>
      </c>
      <c r="D22" s="127" t="s">
        <v>306</v>
      </c>
      <c r="E22" s="115" t="s">
        <v>307</v>
      </c>
      <c r="F22" s="144">
        <v>1.12E-2</v>
      </c>
      <c r="G22" s="148">
        <v>28.31</v>
      </c>
      <c r="H22" s="145">
        <f t="shared" si="1"/>
        <v>0.31</v>
      </c>
    </row>
    <row r="23" spans="1:8" ht="24" customHeight="1" x14ac:dyDescent="0.2">
      <c r="A23" s="104" t="s">
        <v>560</v>
      </c>
      <c r="B23" s="115" t="s">
        <v>308</v>
      </c>
      <c r="C23" s="115" t="s">
        <v>16</v>
      </c>
      <c r="D23" s="127" t="s">
        <v>309</v>
      </c>
      <c r="E23" s="115" t="s">
        <v>40</v>
      </c>
      <c r="F23" s="144">
        <v>1.7999999999999999E-2</v>
      </c>
      <c r="G23" s="148">
        <v>486.47</v>
      </c>
      <c r="H23" s="145">
        <f t="shared" si="1"/>
        <v>8.75</v>
      </c>
    </row>
    <row r="24" spans="1:8" ht="24" customHeight="1" x14ac:dyDescent="0.2">
      <c r="A24" s="104" t="s">
        <v>561</v>
      </c>
      <c r="B24" s="115"/>
      <c r="C24" s="115"/>
      <c r="D24" s="127"/>
      <c r="E24" s="115"/>
      <c r="F24" s="115"/>
      <c r="G24" s="147"/>
      <c r="H24" s="116"/>
    </row>
    <row r="25" spans="1:8" ht="32.25" customHeight="1" x14ac:dyDescent="0.2">
      <c r="A25" s="104" t="s">
        <v>562</v>
      </c>
      <c r="B25" s="121" t="s">
        <v>254</v>
      </c>
      <c r="C25" s="121" t="s">
        <v>261</v>
      </c>
      <c r="D25" s="122" t="s">
        <v>278</v>
      </c>
      <c r="E25" s="121"/>
      <c r="F25" s="121" t="s">
        <v>262</v>
      </c>
      <c r="G25" s="146"/>
      <c r="H25" s="125">
        <f>SUM(H26:H32)</f>
        <v>2.91</v>
      </c>
    </row>
    <row r="26" spans="1:8" ht="24" customHeight="1" x14ac:dyDescent="0.2">
      <c r="A26" s="104" t="s">
        <v>563</v>
      </c>
      <c r="B26" s="115" t="s">
        <v>310</v>
      </c>
      <c r="C26" s="115" t="s">
        <v>16</v>
      </c>
      <c r="D26" s="127" t="s">
        <v>311</v>
      </c>
      <c r="E26" s="115" t="s">
        <v>25</v>
      </c>
      <c r="F26" s="144">
        <v>0.05</v>
      </c>
      <c r="G26" s="148">
        <v>21.21</v>
      </c>
      <c r="H26" s="145">
        <f>TRUNC(F26*G26,2)</f>
        <v>1.06</v>
      </c>
    </row>
    <row r="27" spans="1:8" ht="24" customHeight="1" x14ac:dyDescent="0.2">
      <c r="A27" s="104" t="s">
        <v>564</v>
      </c>
      <c r="B27" s="115" t="s">
        <v>291</v>
      </c>
      <c r="C27" s="115" t="s">
        <v>16</v>
      </c>
      <c r="D27" s="127" t="s">
        <v>285</v>
      </c>
      <c r="E27" s="115" t="s">
        <v>25</v>
      </c>
      <c r="F27" s="144">
        <v>0.05</v>
      </c>
      <c r="G27" s="148">
        <v>15.52</v>
      </c>
      <c r="H27" s="145">
        <f t="shared" ref="H27:H32" si="2">TRUNC(F27*G27,2)</f>
        <v>0.77</v>
      </c>
    </row>
    <row r="28" spans="1:8" ht="32.25" customHeight="1" x14ac:dyDescent="0.2">
      <c r="A28" s="104" t="s">
        <v>565</v>
      </c>
      <c r="B28" s="115" t="s">
        <v>312</v>
      </c>
      <c r="C28" s="115" t="s">
        <v>16</v>
      </c>
      <c r="D28" s="127" t="s">
        <v>313</v>
      </c>
      <c r="E28" s="115" t="s">
        <v>262</v>
      </c>
      <c r="F28" s="144">
        <v>0.3</v>
      </c>
      <c r="G28" s="148">
        <v>2.38</v>
      </c>
      <c r="H28" s="145">
        <f t="shared" si="2"/>
        <v>0.71</v>
      </c>
    </row>
    <row r="29" spans="1:8" ht="24" customHeight="1" x14ac:dyDescent="0.2">
      <c r="A29" s="104" t="s">
        <v>566</v>
      </c>
      <c r="B29" s="115" t="s">
        <v>314</v>
      </c>
      <c r="C29" s="115" t="s">
        <v>16</v>
      </c>
      <c r="D29" s="127" t="s">
        <v>315</v>
      </c>
      <c r="E29" s="115" t="s">
        <v>316</v>
      </c>
      <c r="F29" s="144">
        <v>0.24</v>
      </c>
      <c r="G29" s="148">
        <v>0.86</v>
      </c>
      <c r="H29" s="145">
        <f t="shared" si="2"/>
        <v>0.2</v>
      </c>
    </row>
    <row r="30" spans="1:8" ht="24" customHeight="1" x14ac:dyDescent="0.2">
      <c r="A30" s="104" t="s">
        <v>567</v>
      </c>
      <c r="B30" s="115" t="s">
        <v>317</v>
      </c>
      <c r="C30" s="115" t="s">
        <v>16</v>
      </c>
      <c r="D30" s="127" t="s">
        <v>318</v>
      </c>
      <c r="E30" s="115" t="s">
        <v>264</v>
      </c>
      <c r="F30" s="144">
        <v>8.9999999999999993E-3</v>
      </c>
      <c r="G30" s="148">
        <v>5.0999999999999996</v>
      </c>
      <c r="H30" s="145">
        <f t="shared" si="2"/>
        <v>0.04</v>
      </c>
    </row>
    <row r="31" spans="1:8" ht="24" customHeight="1" x14ac:dyDescent="0.2">
      <c r="A31" s="104" t="s">
        <v>568</v>
      </c>
      <c r="B31" s="115" t="s">
        <v>319</v>
      </c>
      <c r="C31" s="115" t="s">
        <v>16</v>
      </c>
      <c r="D31" s="127" t="s">
        <v>320</v>
      </c>
      <c r="E31" s="115" t="s">
        <v>264</v>
      </c>
      <c r="F31" s="144">
        <v>8.9999999999999993E-3</v>
      </c>
      <c r="G31" s="148">
        <v>5.76</v>
      </c>
      <c r="H31" s="145">
        <f t="shared" si="2"/>
        <v>0.05</v>
      </c>
    </row>
    <row r="32" spans="1:8" ht="30.75" customHeight="1" x14ac:dyDescent="0.2">
      <c r="A32" s="104" t="s">
        <v>569</v>
      </c>
      <c r="B32" s="115" t="s">
        <v>321</v>
      </c>
      <c r="C32" s="115" t="s">
        <v>16</v>
      </c>
      <c r="D32" s="127" t="s">
        <v>322</v>
      </c>
      <c r="E32" s="115" t="s">
        <v>264</v>
      </c>
      <c r="F32" s="144">
        <v>8.9999999999999993E-3</v>
      </c>
      <c r="G32" s="148">
        <v>9.3000000000000007</v>
      </c>
      <c r="H32" s="145">
        <f t="shared" si="2"/>
        <v>0.08</v>
      </c>
    </row>
    <row r="33" spans="1:8" ht="24" customHeight="1" x14ac:dyDescent="0.2">
      <c r="A33" s="104" t="s">
        <v>570</v>
      </c>
      <c r="B33" s="115"/>
      <c r="C33" s="115"/>
      <c r="D33" s="127"/>
      <c r="E33" s="115"/>
      <c r="F33" s="115"/>
      <c r="G33" s="147"/>
      <c r="H33" s="116"/>
    </row>
    <row r="34" spans="1:8" ht="96" customHeight="1" x14ac:dyDescent="0.2">
      <c r="A34" s="104" t="s">
        <v>571</v>
      </c>
      <c r="B34" s="121" t="s">
        <v>254</v>
      </c>
      <c r="C34" s="121" t="s">
        <v>263</v>
      </c>
      <c r="D34" s="122" t="s">
        <v>279</v>
      </c>
      <c r="E34" s="121"/>
      <c r="F34" s="121" t="s">
        <v>262</v>
      </c>
      <c r="G34" s="146"/>
      <c r="H34" s="125">
        <f>SUM(H35:H38)</f>
        <v>10.299999999999999</v>
      </c>
    </row>
    <row r="35" spans="1:8" ht="24" customHeight="1" x14ac:dyDescent="0.2">
      <c r="A35" s="104" t="s">
        <v>572</v>
      </c>
      <c r="B35" s="115" t="s">
        <v>291</v>
      </c>
      <c r="C35" s="115" t="s">
        <v>16</v>
      </c>
      <c r="D35" s="127" t="s">
        <v>285</v>
      </c>
      <c r="E35" s="115" t="s">
        <v>25</v>
      </c>
      <c r="F35" s="144">
        <v>0.18</v>
      </c>
      <c r="G35" s="148">
        <v>15.52</v>
      </c>
      <c r="H35" s="145">
        <f>TRUNC(F35*G35,2)</f>
        <v>2.79</v>
      </c>
    </row>
    <row r="36" spans="1:8" ht="24" customHeight="1" x14ac:dyDescent="0.2">
      <c r="A36" s="104" t="s">
        <v>573</v>
      </c>
      <c r="B36" s="115" t="s">
        <v>323</v>
      </c>
      <c r="C36" s="115" t="s">
        <v>16</v>
      </c>
      <c r="D36" s="127" t="s">
        <v>324</v>
      </c>
      <c r="E36" s="115" t="s">
        <v>262</v>
      </c>
      <c r="F36" s="144">
        <v>1.1000000000000001</v>
      </c>
      <c r="G36" s="148">
        <v>2.2400000000000002</v>
      </c>
      <c r="H36" s="145">
        <f t="shared" ref="H36:H38" si="3">TRUNC(F36*G36,2)</f>
        <v>2.46</v>
      </c>
    </row>
    <row r="37" spans="1:8" ht="24" customHeight="1" x14ac:dyDescent="0.2">
      <c r="A37" s="104" t="s">
        <v>574</v>
      </c>
      <c r="B37" s="115" t="s">
        <v>325</v>
      </c>
      <c r="C37" s="115" t="s">
        <v>16</v>
      </c>
      <c r="D37" s="127" t="s">
        <v>326</v>
      </c>
      <c r="E37" s="115" t="s">
        <v>296</v>
      </c>
      <c r="F37" s="144">
        <v>0.29625000000000001</v>
      </c>
      <c r="G37" s="148">
        <v>12.19</v>
      </c>
      <c r="H37" s="145">
        <f t="shared" si="3"/>
        <v>3.61</v>
      </c>
    </row>
    <row r="38" spans="1:8" ht="24" customHeight="1" x14ac:dyDescent="0.2">
      <c r="A38" s="104" t="s">
        <v>575</v>
      </c>
      <c r="B38" s="115" t="s">
        <v>327</v>
      </c>
      <c r="C38" s="115" t="s">
        <v>16</v>
      </c>
      <c r="D38" s="127" t="s">
        <v>328</v>
      </c>
      <c r="E38" s="115" t="s">
        <v>296</v>
      </c>
      <c r="F38" s="144">
        <v>0.04</v>
      </c>
      <c r="G38" s="148">
        <v>36.159999999999997</v>
      </c>
      <c r="H38" s="145">
        <f t="shared" si="3"/>
        <v>1.44</v>
      </c>
    </row>
    <row r="39" spans="1:8" ht="24" customHeight="1" x14ac:dyDescent="0.2">
      <c r="A39" s="104" t="s">
        <v>576</v>
      </c>
      <c r="B39" s="115"/>
      <c r="C39" s="115"/>
      <c r="D39" s="127"/>
      <c r="E39" s="115"/>
      <c r="F39" s="115"/>
      <c r="G39" s="147"/>
      <c r="H39" s="116"/>
    </row>
    <row r="40" spans="1:8" ht="48" customHeight="1" x14ac:dyDescent="0.2">
      <c r="A40" s="104" t="s">
        <v>577</v>
      </c>
      <c r="B40" s="121" t="s">
        <v>254</v>
      </c>
      <c r="C40" s="121" t="s">
        <v>162</v>
      </c>
      <c r="D40" s="122" t="s">
        <v>163</v>
      </c>
      <c r="E40" s="121"/>
      <c r="F40" s="121" t="s">
        <v>264</v>
      </c>
      <c r="G40" s="146"/>
      <c r="H40" s="125">
        <f>SUM(H41:H43)</f>
        <v>251.1</v>
      </c>
    </row>
    <row r="41" spans="1:8" ht="71.25" customHeight="1" x14ac:dyDescent="0.2">
      <c r="A41" s="104" t="s">
        <v>578</v>
      </c>
      <c r="B41" s="115" t="s">
        <v>329</v>
      </c>
      <c r="C41" s="115" t="s">
        <v>16</v>
      </c>
      <c r="D41" s="127" t="s">
        <v>330</v>
      </c>
      <c r="E41" s="115" t="s">
        <v>40</v>
      </c>
      <c r="F41" s="144">
        <v>2.88</v>
      </c>
      <c r="G41" s="148">
        <v>11.9</v>
      </c>
      <c r="H41" s="145">
        <f>TRUNC(F41*G41,2)</f>
        <v>34.270000000000003</v>
      </c>
    </row>
    <row r="42" spans="1:8" ht="27.75" customHeight="1" x14ac:dyDescent="0.2">
      <c r="A42" s="104" t="s">
        <v>579</v>
      </c>
      <c r="B42" s="115" t="s">
        <v>43</v>
      </c>
      <c r="C42" s="115" t="s">
        <v>16</v>
      </c>
      <c r="D42" s="127" t="s">
        <v>44</v>
      </c>
      <c r="E42" s="115" t="s">
        <v>40</v>
      </c>
      <c r="F42" s="144">
        <v>1.92</v>
      </c>
      <c r="G42" s="148">
        <v>61.39</v>
      </c>
      <c r="H42" s="145">
        <f t="shared" ref="H42:H43" si="4">TRUNC(F42*G42,2)</f>
        <v>117.86</v>
      </c>
    </row>
    <row r="43" spans="1:8" ht="69" customHeight="1" x14ac:dyDescent="0.2">
      <c r="A43" s="104" t="s">
        <v>580</v>
      </c>
      <c r="B43" s="115" t="s">
        <v>331</v>
      </c>
      <c r="C43" s="115" t="s">
        <v>16</v>
      </c>
      <c r="D43" s="127" t="s">
        <v>332</v>
      </c>
      <c r="E43" s="115" t="s">
        <v>40</v>
      </c>
      <c r="F43" s="144">
        <v>4.8</v>
      </c>
      <c r="G43" s="148">
        <v>20.62</v>
      </c>
      <c r="H43" s="145">
        <f t="shared" si="4"/>
        <v>98.97</v>
      </c>
    </row>
    <row r="44" spans="1:8" ht="20.25" customHeight="1" x14ac:dyDescent="0.2">
      <c r="A44" s="104" t="s">
        <v>581</v>
      </c>
      <c r="B44" s="115"/>
      <c r="C44" s="115"/>
      <c r="D44" s="127"/>
      <c r="E44" s="115"/>
      <c r="F44" s="115"/>
      <c r="G44" s="147"/>
      <c r="H44" s="116"/>
    </row>
    <row r="45" spans="1:8" ht="27.75" hidden="1" customHeight="1" x14ac:dyDescent="0.2">
      <c r="A45" s="104" t="s">
        <v>582</v>
      </c>
      <c r="B45" s="121" t="s">
        <v>254</v>
      </c>
      <c r="C45" s="121" t="s">
        <v>164</v>
      </c>
      <c r="D45" s="122" t="s">
        <v>165</v>
      </c>
      <c r="E45" s="121"/>
      <c r="F45" s="121" t="s">
        <v>264</v>
      </c>
      <c r="G45" s="124"/>
      <c r="H45" s="125">
        <f>SUM(H46:H52)</f>
        <v>195.4</v>
      </c>
    </row>
    <row r="46" spans="1:8" ht="56.25" hidden="1" customHeight="1" x14ac:dyDescent="0.2">
      <c r="A46" s="104" t="s">
        <v>583</v>
      </c>
      <c r="B46" s="115" t="s">
        <v>333</v>
      </c>
      <c r="C46" s="115" t="s">
        <v>16</v>
      </c>
      <c r="D46" s="127" t="s">
        <v>334</v>
      </c>
      <c r="E46" s="115" t="s">
        <v>335</v>
      </c>
      <c r="F46" s="115">
        <v>2.1181999999999999</v>
      </c>
      <c r="G46" s="116">
        <v>38.72</v>
      </c>
      <c r="H46" s="116">
        <f>TRUNC(F46*G46,2)</f>
        <v>82.01</v>
      </c>
    </row>
    <row r="47" spans="1:8" ht="21.75" hidden="1" customHeight="1" x14ac:dyDescent="0.2">
      <c r="A47" s="104" t="s">
        <v>584</v>
      </c>
      <c r="B47" s="115" t="s">
        <v>291</v>
      </c>
      <c r="C47" s="115" t="s">
        <v>16</v>
      </c>
      <c r="D47" s="127" t="s">
        <v>285</v>
      </c>
      <c r="E47" s="115" t="s">
        <v>25</v>
      </c>
      <c r="F47" s="115">
        <v>0.04</v>
      </c>
      <c r="G47" s="116">
        <v>14.74</v>
      </c>
      <c r="H47" s="116">
        <f t="shared" ref="H47:H52" si="5">TRUNC(F47*G47,2)</f>
        <v>0.57999999999999996</v>
      </c>
    </row>
    <row r="48" spans="1:8" ht="27.75" hidden="1" customHeight="1" x14ac:dyDescent="0.2">
      <c r="A48" s="104" t="s">
        <v>585</v>
      </c>
      <c r="B48" s="115" t="s">
        <v>336</v>
      </c>
      <c r="C48" s="115" t="s">
        <v>16</v>
      </c>
      <c r="D48" s="127" t="s">
        <v>337</v>
      </c>
      <c r="E48" s="115" t="s">
        <v>25</v>
      </c>
      <c r="F48" s="115">
        <v>0.04</v>
      </c>
      <c r="G48" s="116">
        <v>17.84</v>
      </c>
      <c r="H48" s="116">
        <f t="shared" si="5"/>
        <v>0.71</v>
      </c>
    </row>
    <row r="49" spans="1:8" ht="36" hidden="1" customHeight="1" x14ac:dyDescent="0.2">
      <c r="A49" s="104" t="s">
        <v>586</v>
      </c>
      <c r="B49" s="115" t="s">
        <v>338</v>
      </c>
      <c r="C49" s="115" t="s">
        <v>16</v>
      </c>
      <c r="D49" s="127" t="s">
        <v>339</v>
      </c>
      <c r="E49" s="115" t="s">
        <v>262</v>
      </c>
      <c r="F49" s="115">
        <v>2</v>
      </c>
      <c r="G49" s="116">
        <v>4.0599999999999996</v>
      </c>
      <c r="H49" s="116">
        <f t="shared" si="5"/>
        <v>8.1199999999999992</v>
      </c>
    </row>
    <row r="50" spans="1:8" ht="34.5" hidden="1" customHeight="1" x14ac:dyDescent="0.2">
      <c r="A50" s="104" t="s">
        <v>587</v>
      </c>
      <c r="B50" s="115" t="s">
        <v>340</v>
      </c>
      <c r="C50" s="115" t="s">
        <v>16</v>
      </c>
      <c r="D50" s="127" t="s">
        <v>341</v>
      </c>
      <c r="E50" s="115" t="s">
        <v>264</v>
      </c>
      <c r="F50" s="115">
        <v>2</v>
      </c>
      <c r="G50" s="116">
        <v>5.16</v>
      </c>
      <c r="H50" s="116">
        <f t="shared" si="5"/>
        <v>10.32</v>
      </c>
    </row>
    <row r="51" spans="1:8" ht="34.5" hidden="1" customHeight="1" x14ac:dyDescent="0.2">
      <c r="A51" s="104" t="s">
        <v>588</v>
      </c>
      <c r="B51" s="115" t="s">
        <v>43</v>
      </c>
      <c r="C51" s="115" t="s">
        <v>16</v>
      </c>
      <c r="D51" s="127" t="s">
        <v>44</v>
      </c>
      <c r="E51" s="115" t="s">
        <v>40</v>
      </c>
      <c r="F51" s="115">
        <v>1</v>
      </c>
      <c r="G51" s="116">
        <v>58.31</v>
      </c>
      <c r="H51" s="116">
        <f t="shared" si="5"/>
        <v>58.31</v>
      </c>
    </row>
    <row r="52" spans="1:8" ht="24" hidden="1" customHeight="1" x14ac:dyDescent="0.2">
      <c r="A52" s="104" t="s">
        <v>589</v>
      </c>
      <c r="B52" s="115" t="s">
        <v>342</v>
      </c>
      <c r="C52" s="115" t="s">
        <v>16</v>
      </c>
      <c r="D52" s="127" t="s">
        <v>343</v>
      </c>
      <c r="E52" s="115" t="s">
        <v>40</v>
      </c>
      <c r="F52" s="115">
        <v>1</v>
      </c>
      <c r="G52" s="116">
        <v>35.35</v>
      </c>
      <c r="H52" s="116">
        <f t="shared" si="5"/>
        <v>35.35</v>
      </c>
    </row>
    <row r="53" spans="1:8" ht="24" hidden="1" customHeight="1" x14ac:dyDescent="0.2">
      <c r="A53" s="104" t="s">
        <v>590</v>
      </c>
      <c r="B53" s="115"/>
      <c r="C53" s="115"/>
      <c r="D53" s="127"/>
      <c r="E53" s="115"/>
      <c r="F53" s="115"/>
      <c r="G53" s="116"/>
      <c r="H53" s="116"/>
    </row>
    <row r="54" spans="1:8" ht="30" hidden="1" customHeight="1" x14ac:dyDescent="0.2">
      <c r="A54" s="104" t="s">
        <v>591</v>
      </c>
      <c r="B54" s="121" t="s">
        <v>254</v>
      </c>
      <c r="C54" s="121" t="s">
        <v>265</v>
      </c>
      <c r="D54" s="122" t="s">
        <v>280</v>
      </c>
      <c r="E54" s="121"/>
      <c r="F54" s="121" t="s">
        <v>264</v>
      </c>
      <c r="G54" s="124"/>
      <c r="H54" s="125">
        <f>SUM(H55:H60)</f>
        <v>321.46870712000003</v>
      </c>
    </row>
    <row r="55" spans="1:8" ht="28.5" hidden="1" customHeight="1" x14ac:dyDescent="0.2">
      <c r="A55" s="104" t="s">
        <v>592</v>
      </c>
      <c r="B55" s="113" t="s">
        <v>254</v>
      </c>
      <c r="C55" s="113" t="s">
        <v>174</v>
      </c>
      <c r="D55" s="131" t="str">
        <f>D62</f>
        <v>DEMOLIÇÃO DE PAVIMENTO, DE FORMA MANUAL, SEM REAPROVEITAMENTO (REFER. SICRO CÓD. 1600436)</v>
      </c>
      <c r="E55" s="115" t="s">
        <v>40</v>
      </c>
      <c r="F55" s="114">
        <v>0.66</v>
      </c>
      <c r="G55" s="117">
        <f>H62</f>
        <v>217.9</v>
      </c>
      <c r="H55" s="118">
        <f>F55*G55</f>
        <v>143.81400000000002</v>
      </c>
    </row>
    <row r="56" spans="1:8" ht="27" hidden="1" customHeight="1" x14ac:dyDescent="0.2">
      <c r="A56" s="104" t="s">
        <v>593</v>
      </c>
      <c r="B56" s="115" t="s">
        <v>344</v>
      </c>
      <c r="C56" s="115" t="s">
        <v>16</v>
      </c>
      <c r="D56" s="127" t="s">
        <v>345</v>
      </c>
      <c r="E56" s="115" t="s">
        <v>40</v>
      </c>
      <c r="F56" s="115">
        <v>0.55130000000000001</v>
      </c>
      <c r="G56" s="116">
        <v>72.16</v>
      </c>
      <c r="H56" s="116">
        <f t="shared" ref="H56:H60" si="6">F56*G56</f>
        <v>39.781807999999998</v>
      </c>
    </row>
    <row r="57" spans="1:8" ht="26.25" hidden="1" customHeight="1" x14ac:dyDescent="0.2">
      <c r="A57" s="104" t="s">
        <v>594</v>
      </c>
      <c r="B57" s="115" t="s">
        <v>346</v>
      </c>
      <c r="C57" s="115" t="s">
        <v>16</v>
      </c>
      <c r="D57" s="127" t="s">
        <v>347</v>
      </c>
      <c r="E57" s="115" t="s">
        <v>40</v>
      </c>
      <c r="F57" s="115">
        <v>2.145</v>
      </c>
      <c r="G57" s="116">
        <v>9.6199999999999992</v>
      </c>
      <c r="H57" s="116">
        <f t="shared" si="6"/>
        <v>20.634899999999998</v>
      </c>
    </row>
    <row r="58" spans="1:8" ht="24" hidden="1" customHeight="1" x14ac:dyDescent="0.2">
      <c r="A58" s="104" t="s">
        <v>595</v>
      </c>
      <c r="B58" s="115" t="s">
        <v>56</v>
      </c>
      <c r="C58" s="115" t="s">
        <v>16</v>
      </c>
      <c r="D58" s="127" t="s">
        <v>57</v>
      </c>
      <c r="E58" s="115" t="s">
        <v>40</v>
      </c>
      <c r="F58" s="115">
        <v>1.65</v>
      </c>
      <c r="G58" s="116">
        <v>23.17</v>
      </c>
      <c r="H58" s="116">
        <f t="shared" si="6"/>
        <v>38.230499999999999</v>
      </c>
    </row>
    <row r="59" spans="1:8" ht="24" hidden="1" customHeight="1" x14ac:dyDescent="0.2">
      <c r="A59" s="104" t="s">
        <v>596</v>
      </c>
      <c r="B59" s="115" t="s">
        <v>291</v>
      </c>
      <c r="C59" s="115" t="s">
        <v>16</v>
      </c>
      <c r="D59" s="127" t="s">
        <v>285</v>
      </c>
      <c r="E59" s="115" t="s">
        <v>25</v>
      </c>
      <c r="F59" s="115">
        <v>1.0598879999999999</v>
      </c>
      <c r="G59" s="116">
        <v>14.74</v>
      </c>
      <c r="H59" s="116">
        <f t="shared" si="6"/>
        <v>15.62274912</v>
      </c>
    </row>
    <row r="60" spans="1:8" ht="27.75" hidden="1" customHeight="1" x14ac:dyDescent="0.2">
      <c r="A60" s="104" t="s">
        <v>597</v>
      </c>
      <c r="B60" s="115" t="s">
        <v>348</v>
      </c>
      <c r="C60" s="115" t="s">
        <v>16</v>
      </c>
      <c r="D60" s="127" t="s">
        <v>349</v>
      </c>
      <c r="E60" s="115" t="s">
        <v>350</v>
      </c>
      <c r="F60" s="115">
        <v>32.174999999999997</v>
      </c>
      <c r="G60" s="116">
        <v>1.97</v>
      </c>
      <c r="H60" s="116">
        <f t="shared" si="6"/>
        <v>63.384749999999997</v>
      </c>
    </row>
    <row r="61" spans="1:8" ht="36" hidden="1" customHeight="1" x14ac:dyDescent="0.2">
      <c r="A61" s="104" t="s">
        <v>598</v>
      </c>
      <c r="B61" s="115"/>
      <c r="C61" s="115"/>
      <c r="D61" s="127"/>
      <c r="E61" s="115"/>
      <c r="F61" s="115"/>
      <c r="G61" s="116"/>
      <c r="H61" s="116"/>
    </row>
    <row r="62" spans="1:8" ht="36" customHeight="1" x14ac:dyDescent="0.2">
      <c r="A62" s="104" t="s">
        <v>599</v>
      </c>
      <c r="B62" s="121" t="s">
        <v>254</v>
      </c>
      <c r="C62" s="121" t="s">
        <v>174</v>
      </c>
      <c r="D62" s="122" t="s">
        <v>175</v>
      </c>
      <c r="E62" s="121"/>
      <c r="F62" s="121" t="s">
        <v>266</v>
      </c>
      <c r="G62" s="146"/>
      <c r="H62" s="125">
        <f>SUM(H63:H64)</f>
        <v>217.9</v>
      </c>
    </row>
    <row r="63" spans="1:8" ht="24" customHeight="1" x14ac:dyDescent="0.2">
      <c r="A63" s="104" t="s">
        <v>600</v>
      </c>
      <c r="B63" s="115" t="s">
        <v>351</v>
      </c>
      <c r="C63" s="115" t="s">
        <v>16</v>
      </c>
      <c r="D63" s="127" t="s">
        <v>352</v>
      </c>
      <c r="E63" s="115" t="s">
        <v>25</v>
      </c>
      <c r="F63" s="144">
        <v>1.25</v>
      </c>
      <c r="G63" s="148">
        <v>19.12</v>
      </c>
      <c r="H63" s="145">
        <f>TRUNC(F63*G63,2)</f>
        <v>23.9</v>
      </c>
    </row>
    <row r="64" spans="1:8" ht="24" customHeight="1" x14ac:dyDescent="0.2">
      <c r="A64" s="104" t="s">
        <v>601</v>
      </c>
      <c r="B64" s="115" t="s">
        <v>291</v>
      </c>
      <c r="C64" s="115" t="s">
        <v>16</v>
      </c>
      <c r="D64" s="127" t="s">
        <v>285</v>
      </c>
      <c r="E64" s="115" t="s">
        <v>25</v>
      </c>
      <c r="F64" s="144">
        <v>12.5</v>
      </c>
      <c r="G64" s="148">
        <v>15.52</v>
      </c>
      <c r="H64" s="145">
        <f>TRUNC(F64*G64,2)</f>
        <v>194</v>
      </c>
    </row>
    <row r="65" spans="1:8" ht="24" customHeight="1" x14ac:dyDescent="0.2">
      <c r="A65" s="104" t="s">
        <v>602</v>
      </c>
      <c r="B65" s="115"/>
      <c r="C65" s="115"/>
      <c r="D65" s="127"/>
      <c r="E65" s="115"/>
      <c r="F65" s="115"/>
      <c r="G65" s="147"/>
      <c r="H65" s="116"/>
    </row>
    <row r="66" spans="1:8" ht="62.25" customHeight="1" x14ac:dyDescent="0.2">
      <c r="A66" s="104" t="s">
        <v>603</v>
      </c>
      <c r="B66" s="121" t="s">
        <v>254</v>
      </c>
      <c r="C66" s="121" t="s">
        <v>166</v>
      </c>
      <c r="D66" s="122" t="s">
        <v>167</v>
      </c>
      <c r="E66" s="121"/>
      <c r="F66" s="121" t="s">
        <v>264</v>
      </c>
      <c r="G66" s="146"/>
      <c r="H66" s="125">
        <f>SUM(H67:H87)</f>
        <v>5767.16</v>
      </c>
    </row>
    <row r="67" spans="1:8" ht="58.5" customHeight="1" x14ac:dyDescent="0.2">
      <c r="A67" s="104" t="s">
        <v>604</v>
      </c>
      <c r="B67" s="115" t="s">
        <v>353</v>
      </c>
      <c r="C67" s="115" t="s">
        <v>16</v>
      </c>
      <c r="D67" s="127" t="s">
        <v>354</v>
      </c>
      <c r="E67" s="115" t="s">
        <v>355</v>
      </c>
      <c r="F67" s="144">
        <v>0.1</v>
      </c>
      <c r="G67" s="148">
        <v>186.31</v>
      </c>
      <c r="H67" s="145">
        <f>TRUNC(F67*G67,2)</f>
        <v>18.63</v>
      </c>
    </row>
    <row r="68" spans="1:8" ht="24" customHeight="1" x14ac:dyDescent="0.2">
      <c r="A68" s="104" t="s">
        <v>605</v>
      </c>
      <c r="B68" s="115" t="s">
        <v>351</v>
      </c>
      <c r="C68" s="115" t="s">
        <v>16</v>
      </c>
      <c r="D68" s="127" t="s">
        <v>352</v>
      </c>
      <c r="E68" s="115" t="s">
        <v>25</v>
      </c>
      <c r="F68" s="144">
        <v>17.753440000000001</v>
      </c>
      <c r="G68" s="148">
        <v>19.12</v>
      </c>
      <c r="H68" s="145">
        <f t="shared" ref="H68:H87" si="7">TRUNC(F68*G68,2)</f>
        <v>339.44</v>
      </c>
    </row>
    <row r="69" spans="1:8" ht="24" customHeight="1" x14ac:dyDescent="0.2">
      <c r="A69" s="104" t="s">
        <v>606</v>
      </c>
      <c r="B69" s="115" t="s">
        <v>356</v>
      </c>
      <c r="C69" s="115" t="s">
        <v>16</v>
      </c>
      <c r="D69" s="127" t="s">
        <v>357</v>
      </c>
      <c r="E69" s="115" t="s">
        <v>25</v>
      </c>
      <c r="F69" s="144">
        <v>0.73690800000000001</v>
      </c>
      <c r="G69" s="148">
        <v>19.03</v>
      </c>
      <c r="H69" s="145">
        <f t="shared" si="7"/>
        <v>14.02</v>
      </c>
    </row>
    <row r="70" spans="1:8" ht="24" customHeight="1" x14ac:dyDescent="0.2">
      <c r="A70" s="104" t="s">
        <v>607</v>
      </c>
      <c r="B70" s="115" t="s">
        <v>291</v>
      </c>
      <c r="C70" s="115" t="s">
        <v>16</v>
      </c>
      <c r="D70" s="127" t="s">
        <v>285</v>
      </c>
      <c r="E70" s="115" t="s">
        <v>25</v>
      </c>
      <c r="F70" s="144">
        <v>14.861656</v>
      </c>
      <c r="G70" s="148">
        <v>15.52</v>
      </c>
      <c r="H70" s="145">
        <f t="shared" si="7"/>
        <v>230.65</v>
      </c>
    </row>
    <row r="71" spans="1:8" ht="31.5" customHeight="1" x14ac:dyDescent="0.2">
      <c r="A71" s="104" t="s">
        <v>608</v>
      </c>
      <c r="B71" s="115" t="s">
        <v>43</v>
      </c>
      <c r="C71" s="115" t="s">
        <v>16</v>
      </c>
      <c r="D71" s="127" t="s">
        <v>44</v>
      </c>
      <c r="E71" s="115" t="s">
        <v>40</v>
      </c>
      <c r="F71" s="144">
        <v>1.6819999999999999</v>
      </c>
      <c r="G71" s="148">
        <v>61.39</v>
      </c>
      <c r="H71" s="145">
        <f t="shared" si="7"/>
        <v>103.25</v>
      </c>
    </row>
    <row r="72" spans="1:8" ht="36" customHeight="1" x14ac:dyDescent="0.2">
      <c r="A72" s="104" t="s">
        <v>609</v>
      </c>
      <c r="B72" s="115" t="s">
        <v>358</v>
      </c>
      <c r="C72" s="115" t="s">
        <v>16</v>
      </c>
      <c r="D72" s="127" t="s">
        <v>359</v>
      </c>
      <c r="E72" s="115" t="s">
        <v>47</v>
      </c>
      <c r="F72" s="144">
        <v>8.41</v>
      </c>
      <c r="G72" s="148">
        <v>2.44</v>
      </c>
      <c r="H72" s="145">
        <f t="shared" si="7"/>
        <v>20.52</v>
      </c>
    </row>
    <row r="73" spans="1:8" ht="44.25" customHeight="1" x14ac:dyDescent="0.2">
      <c r="A73" s="104" t="s">
        <v>610</v>
      </c>
      <c r="B73" s="115" t="s">
        <v>360</v>
      </c>
      <c r="C73" s="115" t="s">
        <v>16</v>
      </c>
      <c r="D73" s="127" t="s">
        <v>361</v>
      </c>
      <c r="E73" s="115" t="s">
        <v>40</v>
      </c>
      <c r="F73" s="144">
        <v>0.84099999999999997</v>
      </c>
      <c r="G73" s="148">
        <v>95.63</v>
      </c>
      <c r="H73" s="145">
        <f t="shared" si="7"/>
        <v>80.42</v>
      </c>
    </row>
    <row r="74" spans="1:8" ht="34.5" customHeight="1" x14ac:dyDescent="0.2">
      <c r="A74" s="104" t="s">
        <v>611</v>
      </c>
      <c r="B74" s="115" t="s">
        <v>362</v>
      </c>
      <c r="C74" s="115" t="s">
        <v>16</v>
      </c>
      <c r="D74" s="127" t="s">
        <v>363</v>
      </c>
      <c r="E74" s="115" t="s">
        <v>40</v>
      </c>
      <c r="F74" s="144">
        <v>0.51029999999999998</v>
      </c>
      <c r="G74" s="148">
        <v>468.37</v>
      </c>
      <c r="H74" s="145">
        <f t="shared" si="7"/>
        <v>239</v>
      </c>
    </row>
    <row r="75" spans="1:8" ht="46.5" customHeight="1" x14ac:dyDescent="0.2">
      <c r="A75" s="104" t="s">
        <v>612</v>
      </c>
      <c r="B75" s="115" t="s">
        <v>364</v>
      </c>
      <c r="C75" s="115" t="s">
        <v>16</v>
      </c>
      <c r="D75" s="127" t="s">
        <v>365</v>
      </c>
      <c r="E75" s="115" t="s">
        <v>40</v>
      </c>
      <c r="F75" s="144">
        <v>2.3508800000000001</v>
      </c>
      <c r="G75" s="148">
        <v>389.7</v>
      </c>
      <c r="H75" s="145">
        <f t="shared" si="7"/>
        <v>916.13</v>
      </c>
    </row>
    <row r="76" spans="1:8" ht="34.5" customHeight="1" x14ac:dyDescent="0.2">
      <c r="A76" s="104" t="s">
        <v>613</v>
      </c>
      <c r="B76" s="115" t="s">
        <v>124</v>
      </c>
      <c r="C76" s="115" t="s">
        <v>16</v>
      </c>
      <c r="D76" s="127" t="s">
        <v>125</v>
      </c>
      <c r="E76" s="115" t="s">
        <v>40</v>
      </c>
      <c r="F76" s="144">
        <v>2.8611800000000001</v>
      </c>
      <c r="G76" s="148">
        <v>157.78</v>
      </c>
      <c r="H76" s="145">
        <f t="shared" si="7"/>
        <v>451.43</v>
      </c>
    </row>
    <row r="77" spans="1:8" ht="34.5" customHeight="1" x14ac:dyDescent="0.2">
      <c r="A77" s="104" t="s">
        <v>614</v>
      </c>
      <c r="B77" s="115" t="s">
        <v>366</v>
      </c>
      <c r="C77" s="115" t="s">
        <v>16</v>
      </c>
      <c r="D77" s="127" t="s">
        <v>367</v>
      </c>
      <c r="E77" s="115" t="s">
        <v>264</v>
      </c>
      <c r="F77" s="144">
        <v>176.22471999999999</v>
      </c>
      <c r="G77" s="148">
        <v>3.57</v>
      </c>
      <c r="H77" s="145">
        <f t="shared" si="7"/>
        <v>629.12</v>
      </c>
    </row>
    <row r="78" spans="1:8" ht="34.5" customHeight="1" x14ac:dyDescent="0.2">
      <c r="A78" s="104" t="s">
        <v>615</v>
      </c>
      <c r="B78" s="115" t="s">
        <v>368</v>
      </c>
      <c r="C78" s="115" t="s">
        <v>16</v>
      </c>
      <c r="D78" s="127" t="s">
        <v>369</v>
      </c>
      <c r="E78" s="115" t="s">
        <v>264</v>
      </c>
      <c r="F78" s="144">
        <v>63.737760000000002</v>
      </c>
      <c r="G78" s="148">
        <v>2.1</v>
      </c>
      <c r="H78" s="145">
        <f t="shared" si="7"/>
        <v>133.84</v>
      </c>
    </row>
    <row r="79" spans="1:8" ht="34.5" customHeight="1" x14ac:dyDescent="0.2">
      <c r="A79" s="104" t="s">
        <v>616</v>
      </c>
      <c r="B79" s="115" t="s">
        <v>370</v>
      </c>
      <c r="C79" s="115" t="s">
        <v>16</v>
      </c>
      <c r="D79" s="127" t="s">
        <v>371</v>
      </c>
      <c r="E79" s="115" t="s">
        <v>264</v>
      </c>
      <c r="F79" s="144">
        <v>41.182160000000003</v>
      </c>
      <c r="G79" s="148">
        <v>4.1500000000000004</v>
      </c>
      <c r="H79" s="145">
        <f t="shared" si="7"/>
        <v>170.9</v>
      </c>
    </row>
    <row r="80" spans="1:8" ht="41.25" customHeight="1" x14ac:dyDescent="0.2">
      <c r="A80" s="104" t="s">
        <v>617</v>
      </c>
      <c r="B80" s="115" t="s">
        <v>372</v>
      </c>
      <c r="C80" s="115" t="s">
        <v>16</v>
      </c>
      <c r="D80" s="127" t="s">
        <v>373</v>
      </c>
      <c r="E80" s="115" t="s">
        <v>40</v>
      </c>
      <c r="F80" s="144">
        <v>0.53412599999999999</v>
      </c>
      <c r="G80" s="148">
        <v>585.4</v>
      </c>
      <c r="H80" s="145">
        <f t="shared" si="7"/>
        <v>312.67</v>
      </c>
    </row>
    <row r="81" spans="1:8" ht="41.25" customHeight="1" x14ac:dyDescent="0.2">
      <c r="A81" s="104" t="s">
        <v>618</v>
      </c>
      <c r="B81" s="115" t="s">
        <v>374</v>
      </c>
      <c r="C81" s="115" t="s">
        <v>16</v>
      </c>
      <c r="D81" s="127" t="s">
        <v>375</v>
      </c>
      <c r="E81" s="115" t="s">
        <v>47</v>
      </c>
      <c r="F81" s="144">
        <v>13.464</v>
      </c>
      <c r="G81" s="148">
        <v>3.67</v>
      </c>
      <c r="H81" s="145">
        <f t="shared" si="7"/>
        <v>49.41</v>
      </c>
    </row>
    <row r="82" spans="1:8" ht="42" customHeight="1" x14ac:dyDescent="0.2">
      <c r="A82" s="104" t="s">
        <v>619</v>
      </c>
      <c r="B82" s="115" t="s">
        <v>376</v>
      </c>
      <c r="C82" s="115" t="s">
        <v>16</v>
      </c>
      <c r="D82" s="127" t="s">
        <v>377</v>
      </c>
      <c r="E82" s="115" t="s">
        <v>262</v>
      </c>
      <c r="F82" s="144">
        <v>15.84</v>
      </c>
      <c r="G82" s="148">
        <v>9.2899999999999991</v>
      </c>
      <c r="H82" s="145">
        <f t="shared" si="7"/>
        <v>147.15</v>
      </c>
    </row>
    <row r="83" spans="1:8" ht="42" customHeight="1" x14ac:dyDescent="0.2">
      <c r="A83" s="104" t="s">
        <v>620</v>
      </c>
      <c r="B83" s="115" t="s">
        <v>378</v>
      </c>
      <c r="C83" s="115" t="s">
        <v>16</v>
      </c>
      <c r="D83" s="127" t="s">
        <v>379</v>
      </c>
      <c r="E83" s="115" t="s">
        <v>47</v>
      </c>
      <c r="F83" s="144">
        <v>5.0244</v>
      </c>
      <c r="G83" s="148">
        <v>26.83</v>
      </c>
      <c r="H83" s="145">
        <f t="shared" si="7"/>
        <v>134.80000000000001</v>
      </c>
    </row>
    <row r="84" spans="1:8" ht="42" customHeight="1" x14ac:dyDescent="0.2">
      <c r="A84" s="104" t="s">
        <v>621</v>
      </c>
      <c r="B84" s="115" t="s">
        <v>380</v>
      </c>
      <c r="C84" s="115" t="s">
        <v>16</v>
      </c>
      <c r="D84" s="127" t="s">
        <v>381</v>
      </c>
      <c r="E84" s="115" t="s">
        <v>47</v>
      </c>
      <c r="F84" s="144">
        <v>2.9159999999999999</v>
      </c>
      <c r="G84" s="148">
        <v>58.07</v>
      </c>
      <c r="H84" s="145">
        <f t="shared" si="7"/>
        <v>169.33</v>
      </c>
    </row>
    <row r="85" spans="1:8" ht="30.75" customHeight="1" x14ac:dyDescent="0.2">
      <c r="A85" s="104" t="s">
        <v>622</v>
      </c>
      <c r="B85" s="115" t="s">
        <v>382</v>
      </c>
      <c r="C85" s="115" t="s">
        <v>16</v>
      </c>
      <c r="D85" s="127" t="s">
        <v>383</v>
      </c>
      <c r="E85" s="115" t="s">
        <v>296</v>
      </c>
      <c r="F85" s="144">
        <v>8.8606700000000007</v>
      </c>
      <c r="G85" s="148">
        <v>18.29</v>
      </c>
      <c r="H85" s="145">
        <f t="shared" si="7"/>
        <v>162.06</v>
      </c>
    </row>
    <row r="86" spans="1:8" ht="48" customHeight="1" x14ac:dyDescent="0.2">
      <c r="A86" s="104" t="s">
        <v>623</v>
      </c>
      <c r="B86" s="115" t="s">
        <v>384</v>
      </c>
      <c r="C86" s="115" t="s">
        <v>16</v>
      </c>
      <c r="D86" s="127" t="s">
        <v>385</v>
      </c>
      <c r="E86" s="115" t="s">
        <v>47</v>
      </c>
      <c r="F86" s="144">
        <v>24.563600000000001</v>
      </c>
      <c r="G86" s="148">
        <v>58.26</v>
      </c>
      <c r="H86" s="145">
        <f t="shared" si="7"/>
        <v>1431.07</v>
      </c>
    </row>
    <row r="87" spans="1:8" ht="24" customHeight="1" x14ac:dyDescent="0.2">
      <c r="A87" s="104" t="s">
        <v>624</v>
      </c>
      <c r="B87" s="115" t="s">
        <v>327</v>
      </c>
      <c r="C87" s="115" t="s">
        <v>16</v>
      </c>
      <c r="D87" s="127" t="s">
        <v>328</v>
      </c>
      <c r="E87" s="115" t="s">
        <v>296</v>
      </c>
      <c r="F87" s="144">
        <v>0.368454</v>
      </c>
      <c r="G87" s="148">
        <v>36.159999999999997</v>
      </c>
      <c r="H87" s="145">
        <f t="shared" si="7"/>
        <v>13.32</v>
      </c>
    </row>
    <row r="88" spans="1:8" ht="24" customHeight="1" x14ac:dyDescent="0.2">
      <c r="A88" s="104" t="s">
        <v>625</v>
      </c>
      <c r="B88" s="115"/>
      <c r="C88" s="115"/>
      <c r="D88" s="127"/>
      <c r="E88" s="115"/>
      <c r="F88" s="115"/>
      <c r="G88" s="147"/>
      <c r="H88" s="116"/>
    </row>
    <row r="89" spans="1:8" ht="58.5" customHeight="1" x14ac:dyDescent="0.2">
      <c r="A89" s="104" t="s">
        <v>626</v>
      </c>
      <c r="B89" s="121" t="s">
        <v>254</v>
      </c>
      <c r="C89" s="121" t="s">
        <v>168</v>
      </c>
      <c r="D89" s="122" t="s">
        <v>169</v>
      </c>
      <c r="E89" s="121"/>
      <c r="F89" s="121" t="s">
        <v>264</v>
      </c>
      <c r="G89" s="146"/>
      <c r="H89" s="125">
        <f>SUM(H90:H110)</f>
        <v>5641.5599999999995</v>
      </c>
    </row>
    <row r="90" spans="1:8" ht="54" customHeight="1" x14ac:dyDescent="0.2">
      <c r="A90" s="104" t="s">
        <v>627</v>
      </c>
      <c r="B90" s="115" t="s">
        <v>353</v>
      </c>
      <c r="C90" s="115" t="s">
        <v>16</v>
      </c>
      <c r="D90" s="127" t="s">
        <v>354</v>
      </c>
      <c r="E90" s="115" t="s">
        <v>355</v>
      </c>
      <c r="F90" s="144">
        <v>0.1</v>
      </c>
      <c r="G90" s="148">
        <v>186.31</v>
      </c>
      <c r="H90" s="145">
        <f>TRUNC(F90*G90,2)</f>
        <v>18.63</v>
      </c>
    </row>
    <row r="91" spans="1:8" ht="24" customHeight="1" x14ac:dyDescent="0.2">
      <c r="A91" s="104" t="s">
        <v>628</v>
      </c>
      <c r="B91" s="115" t="s">
        <v>351</v>
      </c>
      <c r="C91" s="115" t="s">
        <v>16</v>
      </c>
      <c r="D91" s="127" t="s">
        <v>352</v>
      </c>
      <c r="E91" s="115" t="s">
        <v>25</v>
      </c>
      <c r="F91" s="144">
        <v>17.753440000000001</v>
      </c>
      <c r="G91" s="148">
        <v>19.12</v>
      </c>
      <c r="H91" s="145">
        <f t="shared" ref="H91:H110" si="8">TRUNC(F91*G91,2)</f>
        <v>339.44</v>
      </c>
    </row>
    <row r="92" spans="1:8" ht="24" customHeight="1" x14ac:dyDescent="0.2">
      <c r="A92" s="104" t="s">
        <v>629</v>
      </c>
      <c r="B92" s="115" t="s">
        <v>356</v>
      </c>
      <c r="C92" s="115" t="s">
        <v>16</v>
      </c>
      <c r="D92" s="127" t="s">
        <v>357</v>
      </c>
      <c r="E92" s="115" t="s">
        <v>25</v>
      </c>
      <c r="F92" s="144">
        <v>0.73690800000000001</v>
      </c>
      <c r="G92" s="148">
        <v>19.03</v>
      </c>
      <c r="H92" s="145">
        <f t="shared" si="8"/>
        <v>14.02</v>
      </c>
    </row>
    <row r="93" spans="1:8" ht="24" customHeight="1" x14ac:dyDescent="0.2">
      <c r="A93" s="104" t="s">
        <v>630</v>
      </c>
      <c r="B93" s="115" t="s">
        <v>291</v>
      </c>
      <c r="C93" s="115" t="s">
        <v>16</v>
      </c>
      <c r="D93" s="127" t="s">
        <v>285</v>
      </c>
      <c r="E93" s="115" t="s">
        <v>25</v>
      </c>
      <c r="F93" s="144">
        <v>14.861656</v>
      </c>
      <c r="G93" s="148">
        <v>15.52</v>
      </c>
      <c r="H93" s="145">
        <f t="shared" si="8"/>
        <v>230.65</v>
      </c>
    </row>
    <row r="94" spans="1:8" ht="27.75" customHeight="1" x14ac:dyDescent="0.2">
      <c r="A94" s="104" t="s">
        <v>631</v>
      </c>
      <c r="B94" s="115" t="s">
        <v>43</v>
      </c>
      <c r="C94" s="115" t="s">
        <v>16</v>
      </c>
      <c r="D94" s="127" t="s">
        <v>44</v>
      </c>
      <c r="E94" s="115" t="s">
        <v>40</v>
      </c>
      <c r="F94" s="144">
        <v>1.6819999999999999</v>
      </c>
      <c r="G94" s="148">
        <v>61.39</v>
      </c>
      <c r="H94" s="145">
        <f t="shared" si="8"/>
        <v>103.25</v>
      </c>
    </row>
    <row r="95" spans="1:8" ht="33.75" customHeight="1" x14ac:dyDescent="0.2">
      <c r="A95" s="104" t="s">
        <v>632</v>
      </c>
      <c r="B95" s="115" t="s">
        <v>358</v>
      </c>
      <c r="C95" s="115" t="s">
        <v>16</v>
      </c>
      <c r="D95" s="127" t="s">
        <v>359</v>
      </c>
      <c r="E95" s="115" t="s">
        <v>47</v>
      </c>
      <c r="F95" s="144">
        <v>8.41</v>
      </c>
      <c r="G95" s="148">
        <v>2.44</v>
      </c>
      <c r="H95" s="145">
        <f t="shared" si="8"/>
        <v>20.52</v>
      </c>
    </row>
    <row r="96" spans="1:8" ht="42" customHeight="1" x14ac:dyDescent="0.2">
      <c r="A96" s="104" t="s">
        <v>633</v>
      </c>
      <c r="B96" s="115" t="s">
        <v>360</v>
      </c>
      <c r="C96" s="115" t="s">
        <v>16</v>
      </c>
      <c r="D96" s="127" t="s">
        <v>361</v>
      </c>
      <c r="E96" s="115" t="s">
        <v>40</v>
      </c>
      <c r="F96" s="144">
        <v>0.84099999999999997</v>
      </c>
      <c r="G96" s="148">
        <v>95.63</v>
      </c>
      <c r="H96" s="145">
        <f t="shared" si="8"/>
        <v>80.42</v>
      </c>
    </row>
    <row r="97" spans="1:8" ht="33.75" customHeight="1" x14ac:dyDescent="0.2">
      <c r="A97" s="104" t="s">
        <v>634</v>
      </c>
      <c r="B97" s="115" t="s">
        <v>362</v>
      </c>
      <c r="C97" s="115" t="s">
        <v>16</v>
      </c>
      <c r="D97" s="127" t="s">
        <v>363</v>
      </c>
      <c r="E97" s="115" t="s">
        <v>40</v>
      </c>
      <c r="F97" s="144">
        <v>0.51029999999999998</v>
      </c>
      <c r="G97" s="148">
        <v>468.37</v>
      </c>
      <c r="H97" s="145">
        <f t="shared" si="8"/>
        <v>239</v>
      </c>
    </row>
    <row r="98" spans="1:8" ht="33.75" customHeight="1" x14ac:dyDescent="0.2">
      <c r="A98" s="104" t="s">
        <v>635</v>
      </c>
      <c r="B98" s="115" t="s">
        <v>364</v>
      </c>
      <c r="C98" s="115" t="s">
        <v>16</v>
      </c>
      <c r="D98" s="127" t="s">
        <v>365</v>
      </c>
      <c r="E98" s="115" t="s">
        <v>40</v>
      </c>
      <c r="F98" s="144">
        <v>2.2558400000000001</v>
      </c>
      <c r="G98" s="148">
        <v>389.7</v>
      </c>
      <c r="H98" s="145">
        <f t="shared" si="8"/>
        <v>879.1</v>
      </c>
    </row>
    <row r="99" spans="1:8" ht="33.75" customHeight="1" x14ac:dyDescent="0.2">
      <c r="A99" s="104" t="s">
        <v>636</v>
      </c>
      <c r="B99" s="115" t="s">
        <v>124</v>
      </c>
      <c r="C99" s="115" t="s">
        <v>16</v>
      </c>
      <c r="D99" s="127" t="s">
        <v>125</v>
      </c>
      <c r="E99" s="115" t="s">
        <v>40</v>
      </c>
      <c r="F99" s="144">
        <v>2.76614</v>
      </c>
      <c r="G99" s="148">
        <v>157.78</v>
      </c>
      <c r="H99" s="145">
        <f t="shared" si="8"/>
        <v>436.44</v>
      </c>
    </row>
    <row r="100" spans="1:8" ht="33.75" customHeight="1" x14ac:dyDescent="0.2">
      <c r="A100" s="104" t="s">
        <v>637</v>
      </c>
      <c r="B100" s="115" t="s">
        <v>366</v>
      </c>
      <c r="C100" s="115" t="s">
        <v>16</v>
      </c>
      <c r="D100" s="127" t="s">
        <v>367</v>
      </c>
      <c r="E100" s="115" t="s">
        <v>264</v>
      </c>
      <c r="F100" s="144">
        <v>176.22471999999999</v>
      </c>
      <c r="G100" s="148">
        <v>3.57</v>
      </c>
      <c r="H100" s="145">
        <f t="shared" si="8"/>
        <v>629.12</v>
      </c>
    </row>
    <row r="101" spans="1:8" ht="33.75" customHeight="1" x14ac:dyDescent="0.2">
      <c r="A101" s="104" t="s">
        <v>638</v>
      </c>
      <c r="B101" s="115" t="s">
        <v>368</v>
      </c>
      <c r="C101" s="115" t="s">
        <v>16</v>
      </c>
      <c r="D101" s="127" t="s">
        <v>369</v>
      </c>
      <c r="E101" s="115" t="s">
        <v>264</v>
      </c>
      <c r="F101" s="144">
        <v>63.737760000000002</v>
      </c>
      <c r="G101" s="148">
        <v>2.1</v>
      </c>
      <c r="H101" s="145">
        <f t="shared" si="8"/>
        <v>133.84</v>
      </c>
    </row>
    <row r="102" spans="1:8" ht="33.75" customHeight="1" x14ac:dyDescent="0.2">
      <c r="A102" s="104" t="s">
        <v>639</v>
      </c>
      <c r="B102" s="115" t="s">
        <v>370</v>
      </c>
      <c r="C102" s="115" t="s">
        <v>16</v>
      </c>
      <c r="D102" s="127" t="s">
        <v>371</v>
      </c>
      <c r="E102" s="115" t="s">
        <v>264</v>
      </c>
      <c r="F102" s="144">
        <v>41.182160000000003</v>
      </c>
      <c r="G102" s="148">
        <v>4.1500000000000004</v>
      </c>
      <c r="H102" s="145">
        <f t="shared" si="8"/>
        <v>170.9</v>
      </c>
    </row>
    <row r="103" spans="1:8" ht="45.75" customHeight="1" x14ac:dyDescent="0.2">
      <c r="A103" s="104" t="s">
        <v>640</v>
      </c>
      <c r="B103" s="115" t="s">
        <v>372</v>
      </c>
      <c r="C103" s="115" t="s">
        <v>16</v>
      </c>
      <c r="D103" s="127" t="s">
        <v>373</v>
      </c>
      <c r="E103" s="115" t="s">
        <v>40</v>
      </c>
      <c r="F103" s="144">
        <v>0.53412599999999999</v>
      </c>
      <c r="G103" s="148">
        <v>585.4</v>
      </c>
      <c r="H103" s="145">
        <f t="shared" si="8"/>
        <v>312.67</v>
      </c>
    </row>
    <row r="104" spans="1:8" ht="45.75" customHeight="1" x14ac:dyDescent="0.2">
      <c r="A104" s="104" t="s">
        <v>641</v>
      </c>
      <c r="B104" s="115" t="s">
        <v>374</v>
      </c>
      <c r="C104" s="115" t="s">
        <v>16</v>
      </c>
      <c r="D104" s="127" t="s">
        <v>375</v>
      </c>
      <c r="E104" s="115" t="s">
        <v>47</v>
      </c>
      <c r="F104" s="144">
        <v>13.464</v>
      </c>
      <c r="G104" s="148">
        <v>3.67</v>
      </c>
      <c r="H104" s="145">
        <f t="shared" si="8"/>
        <v>49.41</v>
      </c>
    </row>
    <row r="105" spans="1:8" ht="45.75" customHeight="1" x14ac:dyDescent="0.2">
      <c r="A105" s="104" t="s">
        <v>642</v>
      </c>
      <c r="B105" s="115" t="s">
        <v>376</v>
      </c>
      <c r="C105" s="115" t="s">
        <v>16</v>
      </c>
      <c r="D105" s="127" t="s">
        <v>377</v>
      </c>
      <c r="E105" s="115" t="s">
        <v>262</v>
      </c>
      <c r="F105" s="144">
        <v>7.92</v>
      </c>
      <c r="G105" s="148">
        <v>9.2899999999999991</v>
      </c>
      <c r="H105" s="145">
        <f t="shared" si="8"/>
        <v>73.569999999999993</v>
      </c>
    </row>
    <row r="106" spans="1:8" ht="45.75" customHeight="1" x14ac:dyDescent="0.2">
      <c r="A106" s="104" t="s">
        <v>643</v>
      </c>
      <c r="B106" s="115" t="s">
        <v>378</v>
      </c>
      <c r="C106" s="115" t="s">
        <v>16</v>
      </c>
      <c r="D106" s="127" t="s">
        <v>379</v>
      </c>
      <c r="E106" s="115" t="s">
        <v>47</v>
      </c>
      <c r="F106" s="144">
        <v>5.0244</v>
      </c>
      <c r="G106" s="148">
        <v>26.83</v>
      </c>
      <c r="H106" s="145">
        <f t="shared" si="8"/>
        <v>134.80000000000001</v>
      </c>
    </row>
    <row r="107" spans="1:8" ht="45.75" customHeight="1" x14ac:dyDescent="0.2">
      <c r="A107" s="104" t="s">
        <v>644</v>
      </c>
      <c r="B107" s="115" t="s">
        <v>380</v>
      </c>
      <c r="C107" s="115" t="s">
        <v>16</v>
      </c>
      <c r="D107" s="127" t="s">
        <v>381</v>
      </c>
      <c r="E107" s="115" t="s">
        <v>47</v>
      </c>
      <c r="F107" s="144">
        <v>2.9159999999999999</v>
      </c>
      <c r="G107" s="148">
        <v>58.07</v>
      </c>
      <c r="H107" s="145">
        <f t="shared" si="8"/>
        <v>169.33</v>
      </c>
    </row>
    <row r="108" spans="1:8" ht="33.75" customHeight="1" x14ac:dyDescent="0.2">
      <c r="A108" s="104" t="s">
        <v>645</v>
      </c>
      <c r="B108" s="115" t="s">
        <v>382</v>
      </c>
      <c r="C108" s="115" t="s">
        <v>16</v>
      </c>
      <c r="D108" s="127" t="s">
        <v>383</v>
      </c>
      <c r="E108" s="115" t="s">
        <v>296</v>
      </c>
      <c r="F108" s="144">
        <v>8.8606700000000007</v>
      </c>
      <c r="G108" s="148">
        <v>18.29</v>
      </c>
      <c r="H108" s="145">
        <f t="shared" si="8"/>
        <v>162.06</v>
      </c>
    </row>
    <row r="109" spans="1:8" ht="42" customHeight="1" x14ac:dyDescent="0.2">
      <c r="A109" s="104" t="s">
        <v>646</v>
      </c>
      <c r="B109" s="115" t="s">
        <v>384</v>
      </c>
      <c r="C109" s="115" t="s">
        <v>16</v>
      </c>
      <c r="D109" s="127" t="s">
        <v>385</v>
      </c>
      <c r="E109" s="115" t="s">
        <v>47</v>
      </c>
      <c r="F109" s="144">
        <v>24.563600000000001</v>
      </c>
      <c r="G109" s="148">
        <v>58.26</v>
      </c>
      <c r="H109" s="145">
        <f t="shared" si="8"/>
        <v>1431.07</v>
      </c>
    </row>
    <row r="110" spans="1:8" ht="19.5" customHeight="1" x14ac:dyDescent="0.2">
      <c r="A110" s="104" t="s">
        <v>647</v>
      </c>
      <c r="B110" s="115" t="s">
        <v>327</v>
      </c>
      <c r="C110" s="115" t="s">
        <v>16</v>
      </c>
      <c r="D110" s="127" t="s">
        <v>328</v>
      </c>
      <c r="E110" s="115" t="s">
        <v>296</v>
      </c>
      <c r="F110" s="144">
        <v>0.368454</v>
      </c>
      <c r="G110" s="148">
        <v>36.159999999999997</v>
      </c>
      <c r="H110" s="145">
        <f t="shared" si="8"/>
        <v>13.32</v>
      </c>
    </row>
    <row r="111" spans="1:8" ht="24" customHeight="1" x14ac:dyDescent="0.2">
      <c r="A111" s="104" t="s">
        <v>648</v>
      </c>
      <c r="B111" s="115"/>
      <c r="C111" s="115"/>
      <c r="D111" s="127"/>
      <c r="E111" s="115"/>
      <c r="F111" s="115"/>
      <c r="G111" s="147"/>
      <c r="H111" s="116"/>
    </row>
    <row r="112" spans="1:8" ht="57.75" customHeight="1" x14ac:dyDescent="0.2">
      <c r="A112" s="104" t="s">
        <v>649</v>
      </c>
      <c r="B112" s="121" t="s">
        <v>254</v>
      </c>
      <c r="C112" s="121" t="s">
        <v>170</v>
      </c>
      <c r="D112" s="122" t="s">
        <v>281</v>
      </c>
      <c r="E112" s="121"/>
      <c r="F112" s="121" t="s">
        <v>264</v>
      </c>
      <c r="G112" s="146"/>
      <c r="H112" s="125">
        <f>SUM(H113:H124)</f>
        <v>1367.7299999999998</v>
      </c>
    </row>
    <row r="113" spans="1:8" ht="54.75" customHeight="1" x14ac:dyDescent="0.2">
      <c r="A113" s="104" t="s">
        <v>650</v>
      </c>
      <c r="B113" s="115" t="s">
        <v>353</v>
      </c>
      <c r="C113" s="115" t="s">
        <v>16</v>
      </c>
      <c r="D113" s="127" t="s">
        <v>354</v>
      </c>
      <c r="E113" s="115" t="s">
        <v>355</v>
      </c>
      <c r="F113" s="144">
        <v>0.1</v>
      </c>
      <c r="G113" s="148">
        <v>186.31</v>
      </c>
      <c r="H113" s="145">
        <f>TRUNC(F113*G113,2)</f>
        <v>18.63</v>
      </c>
    </row>
    <row r="114" spans="1:8" ht="24" customHeight="1" x14ac:dyDescent="0.2">
      <c r="A114" s="104" t="s">
        <v>651</v>
      </c>
      <c r="B114" s="115" t="s">
        <v>291</v>
      </c>
      <c r="C114" s="115" t="s">
        <v>16</v>
      </c>
      <c r="D114" s="127" t="s">
        <v>285</v>
      </c>
      <c r="E114" s="115" t="s">
        <v>25</v>
      </c>
      <c r="F114" s="144">
        <v>0.83125000000000004</v>
      </c>
      <c r="G114" s="148">
        <v>15.52</v>
      </c>
      <c r="H114" s="145">
        <f t="shared" ref="H114:H124" si="9">TRUNC(F114*G114,2)</f>
        <v>12.9</v>
      </c>
    </row>
    <row r="115" spans="1:8" ht="24" customHeight="1" x14ac:dyDescent="0.2">
      <c r="A115" s="104" t="s">
        <v>652</v>
      </c>
      <c r="B115" s="115" t="s">
        <v>43</v>
      </c>
      <c r="C115" s="115" t="s">
        <v>16</v>
      </c>
      <c r="D115" s="127" t="s">
        <v>44</v>
      </c>
      <c r="E115" s="115" t="s">
        <v>40</v>
      </c>
      <c r="F115" s="144">
        <v>0.95</v>
      </c>
      <c r="G115" s="148">
        <v>61.39</v>
      </c>
      <c r="H115" s="145">
        <f t="shared" si="9"/>
        <v>58.32</v>
      </c>
    </row>
    <row r="116" spans="1:8" ht="36" customHeight="1" x14ac:dyDescent="0.2">
      <c r="A116" s="104" t="s">
        <v>653</v>
      </c>
      <c r="B116" s="115" t="s">
        <v>358</v>
      </c>
      <c r="C116" s="115" t="s">
        <v>16</v>
      </c>
      <c r="D116" s="127" t="s">
        <v>359</v>
      </c>
      <c r="E116" s="115" t="s">
        <v>47</v>
      </c>
      <c r="F116" s="144">
        <v>2.06</v>
      </c>
      <c r="G116" s="148">
        <v>2.44</v>
      </c>
      <c r="H116" s="145">
        <f t="shared" si="9"/>
        <v>5.0199999999999996</v>
      </c>
    </row>
    <row r="117" spans="1:8" ht="56.25" customHeight="1" x14ac:dyDescent="0.2">
      <c r="A117" s="104" t="s">
        <v>654</v>
      </c>
      <c r="B117" s="115" t="s">
        <v>386</v>
      </c>
      <c r="C117" s="115" t="s">
        <v>16</v>
      </c>
      <c r="D117" s="127" t="s">
        <v>387</v>
      </c>
      <c r="E117" s="115" t="s">
        <v>47</v>
      </c>
      <c r="F117" s="144">
        <v>3.62</v>
      </c>
      <c r="G117" s="148">
        <v>45.3</v>
      </c>
      <c r="H117" s="145">
        <f t="shared" si="9"/>
        <v>163.98</v>
      </c>
    </row>
    <row r="118" spans="1:8" ht="45.75" customHeight="1" x14ac:dyDescent="0.2">
      <c r="A118" s="104" t="s">
        <v>655</v>
      </c>
      <c r="B118" s="115" t="s">
        <v>388</v>
      </c>
      <c r="C118" s="115" t="s">
        <v>16</v>
      </c>
      <c r="D118" s="127" t="s">
        <v>389</v>
      </c>
      <c r="E118" s="115" t="s">
        <v>296</v>
      </c>
      <c r="F118" s="144">
        <v>0.92</v>
      </c>
      <c r="G118" s="148">
        <v>17.850000000000001</v>
      </c>
      <c r="H118" s="145">
        <f t="shared" si="9"/>
        <v>16.420000000000002</v>
      </c>
    </row>
    <row r="119" spans="1:8" ht="45.75" customHeight="1" x14ac:dyDescent="0.2">
      <c r="A119" s="104" t="s">
        <v>656</v>
      </c>
      <c r="B119" s="115" t="s">
        <v>390</v>
      </c>
      <c r="C119" s="115" t="s">
        <v>16</v>
      </c>
      <c r="D119" s="127" t="s">
        <v>391</v>
      </c>
      <c r="E119" s="115" t="s">
        <v>296</v>
      </c>
      <c r="F119" s="144">
        <v>4.5</v>
      </c>
      <c r="G119" s="148">
        <v>16.89</v>
      </c>
      <c r="H119" s="145">
        <f t="shared" si="9"/>
        <v>76</v>
      </c>
    </row>
    <row r="120" spans="1:8" ht="45.75" customHeight="1" x14ac:dyDescent="0.2">
      <c r="A120" s="104" t="s">
        <v>657</v>
      </c>
      <c r="B120" s="115" t="s">
        <v>364</v>
      </c>
      <c r="C120" s="115" t="s">
        <v>16</v>
      </c>
      <c r="D120" s="127" t="s">
        <v>365</v>
      </c>
      <c r="E120" s="115" t="s">
        <v>40</v>
      </c>
      <c r="F120" s="144">
        <v>0.72899999999999998</v>
      </c>
      <c r="G120" s="148">
        <v>389.7</v>
      </c>
      <c r="H120" s="145">
        <f t="shared" si="9"/>
        <v>284.08999999999997</v>
      </c>
    </row>
    <row r="121" spans="1:8" ht="36.75" customHeight="1" x14ac:dyDescent="0.2">
      <c r="A121" s="104" t="s">
        <v>658</v>
      </c>
      <c r="B121" s="115" t="s">
        <v>124</v>
      </c>
      <c r="C121" s="115" t="s">
        <v>16</v>
      </c>
      <c r="D121" s="127" t="s">
        <v>125</v>
      </c>
      <c r="E121" s="115" t="s">
        <v>40</v>
      </c>
      <c r="F121" s="144">
        <v>0.72899999999999998</v>
      </c>
      <c r="G121" s="148">
        <v>157.78</v>
      </c>
      <c r="H121" s="145">
        <f t="shared" si="9"/>
        <v>115.02</v>
      </c>
    </row>
    <row r="122" spans="1:8" ht="36.75" customHeight="1" x14ac:dyDescent="0.2">
      <c r="A122" s="104" t="s">
        <v>659</v>
      </c>
      <c r="B122" s="113" t="s">
        <v>268</v>
      </c>
      <c r="C122" s="113" t="s">
        <v>267</v>
      </c>
      <c r="D122" s="128" t="s">
        <v>469</v>
      </c>
      <c r="E122" s="114" t="s">
        <v>155</v>
      </c>
      <c r="F122" s="114">
        <v>1</v>
      </c>
      <c r="G122" s="149">
        <v>566.88</v>
      </c>
      <c r="H122" s="116">
        <f t="shared" si="9"/>
        <v>566.88</v>
      </c>
    </row>
    <row r="123" spans="1:8" ht="36.75" customHeight="1" x14ac:dyDescent="0.2">
      <c r="A123" s="104" t="s">
        <v>660</v>
      </c>
      <c r="B123" s="113" t="s">
        <v>172</v>
      </c>
      <c r="C123" s="113" t="s">
        <v>254</v>
      </c>
      <c r="D123" s="131" t="str">
        <f>D62</f>
        <v>DEMOLIÇÃO DE PAVIMENTO, DE FORMA MANUAL, SEM REAPROVEITAMENTO (REFER. SICRO CÓD. 1600436)</v>
      </c>
      <c r="E123" s="114" t="s">
        <v>157</v>
      </c>
      <c r="F123" s="114">
        <v>3.31</v>
      </c>
      <c r="G123" s="117">
        <f>H126</f>
        <v>3.9499999999999997</v>
      </c>
      <c r="H123" s="116">
        <f t="shared" si="9"/>
        <v>13.07</v>
      </c>
    </row>
    <row r="124" spans="1:8" ht="36" customHeight="1" x14ac:dyDescent="0.2">
      <c r="A124" s="104" t="s">
        <v>661</v>
      </c>
      <c r="B124" s="115">
        <v>97914</v>
      </c>
      <c r="C124" s="115" t="s">
        <v>16</v>
      </c>
      <c r="D124" s="127" t="s">
        <v>349</v>
      </c>
      <c r="E124" s="115" t="s">
        <v>350</v>
      </c>
      <c r="F124" s="115">
        <v>17.8125</v>
      </c>
      <c r="G124" s="116">
        <v>2.1</v>
      </c>
      <c r="H124" s="116">
        <f t="shared" si="9"/>
        <v>37.4</v>
      </c>
    </row>
    <row r="125" spans="1:8" ht="36" customHeight="1" x14ac:dyDescent="0.2">
      <c r="A125" s="104" t="s">
        <v>662</v>
      </c>
      <c r="B125" s="115"/>
      <c r="C125" s="115"/>
      <c r="D125" s="127"/>
      <c r="E125" s="115"/>
      <c r="F125" s="115"/>
      <c r="G125" s="116"/>
      <c r="H125" s="116"/>
    </row>
    <row r="126" spans="1:8" ht="45.75" customHeight="1" x14ac:dyDescent="0.2">
      <c r="A126" s="104" t="s">
        <v>663</v>
      </c>
      <c r="B126" s="121" t="s">
        <v>254</v>
      </c>
      <c r="C126" s="121" t="s">
        <v>172</v>
      </c>
      <c r="D126" s="122" t="s">
        <v>173</v>
      </c>
      <c r="E126" s="121"/>
      <c r="F126" s="121" t="s">
        <v>262</v>
      </c>
      <c r="G126" s="146"/>
      <c r="H126" s="125">
        <f>SUM(H127:H129)</f>
        <v>3.9499999999999997</v>
      </c>
    </row>
    <row r="127" spans="1:8" ht="54.75" customHeight="1" x14ac:dyDescent="0.2">
      <c r="A127" s="104" t="s">
        <v>664</v>
      </c>
      <c r="B127" s="115" t="s">
        <v>392</v>
      </c>
      <c r="C127" s="115" t="s">
        <v>16</v>
      </c>
      <c r="D127" s="127" t="s">
        <v>393</v>
      </c>
      <c r="E127" s="115" t="s">
        <v>355</v>
      </c>
      <c r="F127" s="144">
        <v>8.3000000000000004E-2</v>
      </c>
      <c r="G127" s="148">
        <v>21.82</v>
      </c>
      <c r="H127" s="145">
        <f>TRUNC(F127*G127,2)</f>
        <v>1.81</v>
      </c>
    </row>
    <row r="128" spans="1:8" ht="24" customHeight="1" x14ac:dyDescent="0.2">
      <c r="A128" s="104" t="s">
        <v>665</v>
      </c>
      <c r="B128" s="115" t="s">
        <v>291</v>
      </c>
      <c r="C128" s="115" t="s">
        <v>16</v>
      </c>
      <c r="D128" s="127" t="s">
        <v>285</v>
      </c>
      <c r="E128" s="115" t="s">
        <v>25</v>
      </c>
      <c r="F128" s="144">
        <v>8.3000000000000004E-2</v>
      </c>
      <c r="G128" s="148">
        <v>15.52</v>
      </c>
      <c r="H128" s="145">
        <f t="shared" ref="H128:H129" si="10">TRUNC(F128*G128,2)</f>
        <v>1.28</v>
      </c>
    </row>
    <row r="129" spans="1:11" ht="34.5" customHeight="1" x14ac:dyDescent="0.2">
      <c r="A129" s="104" t="s">
        <v>666</v>
      </c>
      <c r="B129" s="115" t="s">
        <v>394</v>
      </c>
      <c r="C129" s="115" t="s">
        <v>16</v>
      </c>
      <c r="D129" s="127" t="s">
        <v>395</v>
      </c>
      <c r="E129" s="115" t="s">
        <v>264</v>
      </c>
      <c r="F129" s="144">
        <v>2E-3</v>
      </c>
      <c r="G129" s="148">
        <v>431.13</v>
      </c>
      <c r="H129" s="145">
        <f t="shared" si="10"/>
        <v>0.86</v>
      </c>
    </row>
    <row r="130" spans="1:11" ht="24" customHeight="1" x14ac:dyDescent="0.2">
      <c r="A130" s="104" t="s">
        <v>667</v>
      </c>
      <c r="B130" s="115"/>
      <c r="C130" s="115"/>
      <c r="D130" s="127"/>
      <c r="E130" s="115"/>
      <c r="F130" s="115"/>
      <c r="G130" s="147"/>
      <c r="H130" s="116"/>
    </row>
    <row r="131" spans="1:11" ht="64.5" customHeight="1" x14ac:dyDescent="0.2">
      <c r="A131" s="104" t="s">
        <v>668</v>
      </c>
      <c r="B131" s="121" t="s">
        <v>254</v>
      </c>
      <c r="C131" s="121" t="s">
        <v>521</v>
      </c>
      <c r="D131" s="122" t="s">
        <v>522</v>
      </c>
      <c r="E131" s="121"/>
      <c r="F131" s="121" t="s">
        <v>264</v>
      </c>
      <c r="G131" s="146"/>
      <c r="H131" s="125">
        <f>SUM(H132:H143)</f>
        <v>2462.2000000000003</v>
      </c>
    </row>
    <row r="132" spans="1:11" ht="60" customHeight="1" x14ac:dyDescent="0.2">
      <c r="A132" s="104" t="s">
        <v>669</v>
      </c>
      <c r="B132" s="115" t="s">
        <v>353</v>
      </c>
      <c r="C132" s="115" t="s">
        <v>16</v>
      </c>
      <c r="D132" s="127" t="s">
        <v>354</v>
      </c>
      <c r="E132" s="115" t="s">
        <v>355</v>
      </c>
      <c r="F132" s="144">
        <v>0.1</v>
      </c>
      <c r="G132" s="148">
        <v>186.31</v>
      </c>
      <c r="H132" s="145">
        <f>TRUNC(F132*G132,2)</f>
        <v>18.63</v>
      </c>
    </row>
    <row r="133" spans="1:11" ht="24" customHeight="1" x14ac:dyDescent="0.2">
      <c r="A133" s="104" t="s">
        <v>670</v>
      </c>
      <c r="B133" s="115" t="s">
        <v>291</v>
      </c>
      <c r="C133" s="115" t="s">
        <v>16</v>
      </c>
      <c r="D133" s="127" t="s">
        <v>285</v>
      </c>
      <c r="E133" s="115" t="s">
        <v>25</v>
      </c>
      <c r="F133" s="144">
        <v>1.6682999999999999</v>
      </c>
      <c r="G133" s="148">
        <v>15.52</v>
      </c>
      <c r="H133" s="145">
        <f t="shared" ref="H133:H143" si="11">TRUNC(F133*G133,2)</f>
        <v>25.89</v>
      </c>
    </row>
    <row r="134" spans="1:11" ht="30.75" customHeight="1" x14ac:dyDescent="0.2">
      <c r="A134" s="104" t="s">
        <v>671</v>
      </c>
      <c r="B134" s="115" t="s">
        <v>43</v>
      </c>
      <c r="C134" s="115" t="s">
        <v>16</v>
      </c>
      <c r="D134" s="127" t="s">
        <v>44</v>
      </c>
      <c r="E134" s="115" t="s">
        <v>40</v>
      </c>
      <c r="F134" s="144">
        <v>1.9067000000000001</v>
      </c>
      <c r="G134" s="148">
        <v>61.39</v>
      </c>
      <c r="H134" s="145">
        <f t="shared" si="11"/>
        <v>117.05</v>
      </c>
      <c r="J134" s="109"/>
      <c r="K134" s="109"/>
    </row>
    <row r="135" spans="1:11" ht="36" customHeight="1" x14ac:dyDescent="0.2">
      <c r="A135" s="104" t="s">
        <v>672</v>
      </c>
      <c r="B135" s="115" t="s">
        <v>358</v>
      </c>
      <c r="C135" s="115" t="s">
        <v>16</v>
      </c>
      <c r="D135" s="127" t="s">
        <v>359</v>
      </c>
      <c r="E135" s="115" t="s">
        <v>47</v>
      </c>
      <c r="F135" s="144">
        <v>2.6533000000000002</v>
      </c>
      <c r="G135" s="148">
        <v>2.44</v>
      </c>
      <c r="H135" s="145">
        <f t="shared" si="11"/>
        <v>6.47</v>
      </c>
      <c r="J135" s="109"/>
      <c r="K135" s="109"/>
    </row>
    <row r="136" spans="1:11" ht="59.25" customHeight="1" x14ac:dyDescent="0.2">
      <c r="A136" s="104" t="s">
        <v>673</v>
      </c>
      <c r="B136" s="115" t="s">
        <v>386</v>
      </c>
      <c r="C136" s="115" t="s">
        <v>16</v>
      </c>
      <c r="D136" s="127" t="s">
        <v>387</v>
      </c>
      <c r="E136" s="115" t="s">
        <v>47</v>
      </c>
      <c r="F136" s="144">
        <v>6.0667</v>
      </c>
      <c r="G136" s="148">
        <v>45.3</v>
      </c>
      <c r="H136" s="145">
        <f t="shared" si="11"/>
        <v>274.82</v>
      </c>
      <c r="J136" s="109"/>
      <c r="K136" s="109"/>
    </row>
    <row r="137" spans="1:11" ht="42.75" customHeight="1" x14ac:dyDescent="0.2">
      <c r="A137" s="104" t="s">
        <v>674</v>
      </c>
      <c r="B137" s="115" t="s">
        <v>388</v>
      </c>
      <c r="C137" s="115" t="s">
        <v>16</v>
      </c>
      <c r="D137" s="127" t="s">
        <v>389</v>
      </c>
      <c r="E137" s="115" t="s">
        <v>296</v>
      </c>
      <c r="F137" s="144">
        <v>2.82</v>
      </c>
      <c r="G137" s="148">
        <v>17.850000000000001</v>
      </c>
      <c r="H137" s="145">
        <f t="shared" si="11"/>
        <v>50.33</v>
      </c>
      <c r="J137" s="109"/>
      <c r="K137" s="109"/>
    </row>
    <row r="138" spans="1:11" ht="42.75" customHeight="1" x14ac:dyDescent="0.2">
      <c r="A138" s="104" t="s">
        <v>675</v>
      </c>
      <c r="B138" s="115" t="s">
        <v>390</v>
      </c>
      <c r="C138" s="115" t="s">
        <v>16</v>
      </c>
      <c r="D138" s="127" t="s">
        <v>391</v>
      </c>
      <c r="E138" s="115" t="s">
        <v>296</v>
      </c>
      <c r="F138" s="144">
        <v>8.4533000000000005</v>
      </c>
      <c r="G138" s="148">
        <v>16.89</v>
      </c>
      <c r="H138" s="145">
        <f t="shared" si="11"/>
        <v>142.77000000000001</v>
      </c>
      <c r="J138" s="109"/>
      <c r="K138" s="109"/>
    </row>
    <row r="139" spans="1:11" ht="42.75" customHeight="1" x14ac:dyDescent="0.2">
      <c r="A139" s="104" t="s">
        <v>676</v>
      </c>
      <c r="B139" s="115" t="s">
        <v>364</v>
      </c>
      <c r="C139" s="115" t="s">
        <v>16</v>
      </c>
      <c r="D139" s="127" t="s">
        <v>365</v>
      </c>
      <c r="E139" s="115" t="s">
        <v>40</v>
      </c>
      <c r="F139" s="144">
        <v>1.21</v>
      </c>
      <c r="G139" s="148">
        <v>389.7</v>
      </c>
      <c r="H139" s="145">
        <f t="shared" si="11"/>
        <v>471.53</v>
      </c>
      <c r="J139" s="109"/>
      <c r="K139" s="109"/>
    </row>
    <row r="140" spans="1:11" ht="34.5" customHeight="1" x14ac:dyDescent="0.2">
      <c r="A140" s="104" t="s">
        <v>677</v>
      </c>
      <c r="B140" s="115" t="s">
        <v>124</v>
      </c>
      <c r="C140" s="115" t="s">
        <v>16</v>
      </c>
      <c r="D140" s="127" t="s">
        <v>125</v>
      </c>
      <c r="E140" s="115" t="s">
        <v>40</v>
      </c>
      <c r="F140" s="144">
        <v>1.21</v>
      </c>
      <c r="G140" s="148">
        <v>157.78</v>
      </c>
      <c r="H140" s="145">
        <f t="shared" si="11"/>
        <v>190.91</v>
      </c>
      <c r="J140" s="109"/>
      <c r="K140" s="109"/>
    </row>
    <row r="141" spans="1:11" ht="34.5" customHeight="1" x14ac:dyDescent="0.2">
      <c r="A141" s="104" t="s">
        <v>678</v>
      </c>
      <c r="B141" s="113" t="s">
        <v>268</v>
      </c>
      <c r="C141" s="113" t="s">
        <v>267</v>
      </c>
      <c r="D141" s="128" t="s">
        <v>469</v>
      </c>
      <c r="E141" s="114" t="s">
        <v>155</v>
      </c>
      <c r="F141" s="114">
        <v>2</v>
      </c>
      <c r="G141" s="149">
        <v>566.88</v>
      </c>
      <c r="H141" s="116">
        <f t="shared" si="11"/>
        <v>1133.76</v>
      </c>
      <c r="J141" s="109"/>
      <c r="K141" s="109"/>
    </row>
    <row r="142" spans="1:11" ht="34.5" customHeight="1" x14ac:dyDescent="0.2">
      <c r="A142" s="104" t="s">
        <v>679</v>
      </c>
      <c r="B142" s="113" t="s">
        <v>172</v>
      </c>
      <c r="C142" s="113" t="s">
        <v>254</v>
      </c>
      <c r="D142" s="131" t="str">
        <f>D126</f>
        <v>RECORTE MECÂNICO DE PAVIMENTO ASFÁLTICO OU PISO DE CONCRETO, COM SERRA DE DISCO DIAMANTADO PARA PISO/ASFALTO</v>
      </c>
      <c r="E142" s="114" t="s">
        <v>157</v>
      </c>
      <c r="F142" s="114">
        <v>3.8067000000000002</v>
      </c>
      <c r="G142" s="117">
        <f>H126</f>
        <v>3.9499999999999997</v>
      </c>
      <c r="H142" s="116">
        <f t="shared" si="11"/>
        <v>15.03</v>
      </c>
      <c r="J142" s="109"/>
      <c r="K142" s="109"/>
    </row>
    <row r="143" spans="1:11" ht="36" customHeight="1" x14ac:dyDescent="0.2">
      <c r="A143" s="104" t="s">
        <v>680</v>
      </c>
      <c r="B143" s="115" t="s">
        <v>348</v>
      </c>
      <c r="C143" s="115" t="s">
        <v>16</v>
      </c>
      <c r="D143" s="127" t="s">
        <v>349</v>
      </c>
      <c r="E143" s="115" t="s">
        <v>156</v>
      </c>
      <c r="F143" s="115">
        <v>7.15</v>
      </c>
      <c r="G143" s="116">
        <v>2.1</v>
      </c>
      <c r="H143" s="116">
        <f t="shared" si="11"/>
        <v>15.01</v>
      </c>
      <c r="J143" s="109"/>
      <c r="K143" s="109"/>
    </row>
    <row r="144" spans="1:11" ht="36" customHeight="1" x14ac:dyDescent="0.2">
      <c r="A144" s="104" t="s">
        <v>681</v>
      </c>
      <c r="B144" s="115"/>
      <c r="C144" s="115"/>
      <c r="D144" s="127"/>
      <c r="E144" s="115"/>
      <c r="F144" s="115"/>
      <c r="G144" s="116"/>
      <c r="H144" s="116"/>
    </row>
    <row r="145" spans="1:8" ht="50.25" customHeight="1" x14ac:dyDescent="0.2">
      <c r="A145" s="104" t="s">
        <v>682</v>
      </c>
      <c r="B145" s="121" t="s">
        <v>254</v>
      </c>
      <c r="C145" s="121" t="s">
        <v>193</v>
      </c>
      <c r="D145" s="122" t="s">
        <v>194</v>
      </c>
      <c r="E145" s="121"/>
      <c r="F145" s="121" t="s">
        <v>82</v>
      </c>
      <c r="G145" s="146"/>
      <c r="H145" s="125">
        <f>SUM(H146:H147)</f>
        <v>22.009999999999998</v>
      </c>
    </row>
    <row r="146" spans="1:8" ht="60" customHeight="1" x14ac:dyDescent="0.2">
      <c r="A146" s="104" t="s">
        <v>683</v>
      </c>
      <c r="B146" s="115" t="s">
        <v>396</v>
      </c>
      <c r="C146" s="115" t="s">
        <v>16</v>
      </c>
      <c r="D146" s="127" t="s">
        <v>397</v>
      </c>
      <c r="E146" s="115" t="s">
        <v>355</v>
      </c>
      <c r="F146" s="144">
        <v>0.1071811</v>
      </c>
      <c r="G146" s="148">
        <v>143.4</v>
      </c>
      <c r="H146" s="145">
        <f>TRUNC(F146*G146,2)</f>
        <v>15.36</v>
      </c>
    </row>
    <row r="147" spans="1:8" ht="24" customHeight="1" x14ac:dyDescent="0.2">
      <c r="A147" s="104" t="s">
        <v>684</v>
      </c>
      <c r="B147" s="115" t="s">
        <v>291</v>
      </c>
      <c r="C147" s="115" t="s">
        <v>16</v>
      </c>
      <c r="D147" s="127" t="s">
        <v>285</v>
      </c>
      <c r="E147" s="115" t="s">
        <v>25</v>
      </c>
      <c r="F147" s="144">
        <v>0.42872450000000001</v>
      </c>
      <c r="G147" s="148">
        <v>15.52</v>
      </c>
      <c r="H147" s="145">
        <f>TRUNC(F147*G147,2)</f>
        <v>6.65</v>
      </c>
    </row>
    <row r="148" spans="1:8" ht="24" customHeight="1" x14ac:dyDescent="0.2">
      <c r="A148" s="104" t="s">
        <v>685</v>
      </c>
      <c r="B148" s="115"/>
      <c r="C148" s="115"/>
      <c r="D148" s="127"/>
      <c r="E148" s="115"/>
      <c r="F148" s="115"/>
      <c r="G148" s="147"/>
      <c r="H148" s="116"/>
    </row>
    <row r="149" spans="1:8" ht="34.5" customHeight="1" x14ac:dyDescent="0.2">
      <c r="A149" s="104" t="s">
        <v>686</v>
      </c>
      <c r="B149" s="121" t="s">
        <v>254</v>
      </c>
      <c r="C149" s="121" t="s">
        <v>180</v>
      </c>
      <c r="D149" s="122" t="s">
        <v>181</v>
      </c>
      <c r="E149" s="121"/>
      <c r="F149" s="121" t="s">
        <v>266</v>
      </c>
      <c r="G149" s="146"/>
      <c r="H149" s="125">
        <f>SUM(H150:H154)</f>
        <v>4.4399999999999995</v>
      </c>
    </row>
    <row r="150" spans="1:8" ht="44.25" customHeight="1" x14ac:dyDescent="0.2">
      <c r="A150" s="104" t="s">
        <v>687</v>
      </c>
      <c r="B150" s="115" t="s">
        <v>398</v>
      </c>
      <c r="C150" s="115" t="s">
        <v>16</v>
      </c>
      <c r="D150" s="127" t="s">
        <v>399</v>
      </c>
      <c r="E150" s="115" t="s">
        <v>355</v>
      </c>
      <c r="F150" s="144">
        <v>4.7619000000000003E-3</v>
      </c>
      <c r="G150" s="148">
        <v>150.87</v>
      </c>
      <c r="H150" s="145">
        <f>TRUNC(F150*G150,2)</f>
        <v>0.71</v>
      </c>
    </row>
    <row r="151" spans="1:8" ht="44.25" customHeight="1" x14ac:dyDescent="0.2">
      <c r="A151" s="104" t="s">
        <v>688</v>
      </c>
      <c r="B151" s="115" t="s">
        <v>400</v>
      </c>
      <c r="C151" s="115" t="s">
        <v>16</v>
      </c>
      <c r="D151" s="127" t="s">
        <v>401</v>
      </c>
      <c r="E151" s="115" t="s">
        <v>335</v>
      </c>
      <c r="F151" s="144">
        <v>2.6189999999999998E-3</v>
      </c>
      <c r="G151" s="148">
        <v>53.72</v>
      </c>
      <c r="H151" s="145">
        <f t="shared" ref="H151:H154" si="12">TRUNC(F151*G151,2)</f>
        <v>0.14000000000000001</v>
      </c>
    </row>
    <row r="152" spans="1:8" ht="44.25" customHeight="1" x14ac:dyDescent="0.2">
      <c r="A152" s="104" t="s">
        <v>689</v>
      </c>
      <c r="B152" s="115" t="s">
        <v>402</v>
      </c>
      <c r="C152" s="115" t="s">
        <v>16</v>
      </c>
      <c r="D152" s="127" t="s">
        <v>403</v>
      </c>
      <c r="E152" s="115" t="s">
        <v>355</v>
      </c>
      <c r="F152" s="144">
        <v>1.02381E-2</v>
      </c>
      <c r="G152" s="148">
        <v>189.97</v>
      </c>
      <c r="H152" s="145">
        <f t="shared" si="12"/>
        <v>1.94</v>
      </c>
    </row>
    <row r="153" spans="1:8" ht="44.25" customHeight="1" x14ac:dyDescent="0.2">
      <c r="A153" s="104" t="s">
        <v>690</v>
      </c>
      <c r="B153" s="115" t="s">
        <v>404</v>
      </c>
      <c r="C153" s="115" t="s">
        <v>16</v>
      </c>
      <c r="D153" s="127" t="s">
        <v>405</v>
      </c>
      <c r="E153" s="115" t="s">
        <v>335</v>
      </c>
      <c r="F153" s="144">
        <v>1.3571400000000001E-2</v>
      </c>
      <c r="G153" s="148">
        <v>68.239999999999995</v>
      </c>
      <c r="H153" s="145">
        <f t="shared" si="12"/>
        <v>0.92</v>
      </c>
    </row>
    <row r="154" spans="1:8" ht="24" customHeight="1" x14ac:dyDescent="0.2">
      <c r="A154" s="104" t="s">
        <v>691</v>
      </c>
      <c r="B154" s="115" t="s">
        <v>291</v>
      </c>
      <c r="C154" s="115" t="s">
        <v>16</v>
      </c>
      <c r="D154" s="127" t="s">
        <v>285</v>
      </c>
      <c r="E154" s="115" t="s">
        <v>25</v>
      </c>
      <c r="F154" s="144">
        <v>4.7619000000000002E-2</v>
      </c>
      <c r="G154" s="148">
        <v>15.52</v>
      </c>
      <c r="H154" s="145">
        <f t="shared" si="12"/>
        <v>0.73</v>
      </c>
    </row>
    <row r="155" spans="1:8" ht="24" customHeight="1" x14ac:dyDescent="0.2">
      <c r="A155" s="104" t="s">
        <v>692</v>
      </c>
      <c r="B155" s="115"/>
      <c r="C155" s="115"/>
      <c r="D155" s="127"/>
      <c r="E155" s="115"/>
      <c r="F155" s="115"/>
      <c r="G155" s="147"/>
      <c r="H155" s="116"/>
    </row>
    <row r="156" spans="1:8" ht="68.25" customHeight="1" x14ac:dyDescent="0.2">
      <c r="A156" s="104" t="s">
        <v>693</v>
      </c>
      <c r="B156" s="121" t="s">
        <v>254</v>
      </c>
      <c r="C156" s="121" t="s">
        <v>182</v>
      </c>
      <c r="D156" s="122" t="s">
        <v>183</v>
      </c>
      <c r="E156" s="121"/>
      <c r="F156" s="121" t="s">
        <v>266</v>
      </c>
      <c r="G156" s="146"/>
      <c r="H156" s="125">
        <f>SUM(H157:H167)</f>
        <v>14.57</v>
      </c>
    </row>
    <row r="157" spans="1:8" ht="48" customHeight="1" x14ac:dyDescent="0.2">
      <c r="A157" s="104" t="s">
        <v>694</v>
      </c>
      <c r="B157" s="115" t="s">
        <v>406</v>
      </c>
      <c r="C157" s="115" t="s">
        <v>16</v>
      </c>
      <c r="D157" s="127" t="s">
        <v>407</v>
      </c>
      <c r="E157" s="115" t="s">
        <v>355</v>
      </c>
      <c r="F157" s="144">
        <v>1.21739E-2</v>
      </c>
      <c r="G157" s="148">
        <v>159.6</v>
      </c>
      <c r="H157" s="145">
        <f>TRUNC(F157*G157,2)</f>
        <v>1.94</v>
      </c>
    </row>
    <row r="158" spans="1:8" ht="48" customHeight="1" x14ac:dyDescent="0.2">
      <c r="A158" s="104" t="s">
        <v>695</v>
      </c>
      <c r="B158" s="115" t="s">
        <v>408</v>
      </c>
      <c r="C158" s="115" t="s">
        <v>16</v>
      </c>
      <c r="D158" s="127" t="s">
        <v>409</v>
      </c>
      <c r="E158" s="115" t="s">
        <v>335</v>
      </c>
      <c r="F158" s="144">
        <v>2.2608699999999999E-2</v>
      </c>
      <c r="G158" s="148">
        <v>46.37</v>
      </c>
      <c r="H158" s="145">
        <f t="shared" ref="H158:H167" si="13">TRUNC(F158*G158,2)</f>
        <v>1.04</v>
      </c>
    </row>
    <row r="159" spans="1:8" ht="60" customHeight="1" x14ac:dyDescent="0.2">
      <c r="A159" s="104" t="s">
        <v>696</v>
      </c>
      <c r="B159" s="115" t="s">
        <v>410</v>
      </c>
      <c r="C159" s="115" t="s">
        <v>16</v>
      </c>
      <c r="D159" s="127" t="s">
        <v>411</v>
      </c>
      <c r="E159" s="115" t="s">
        <v>355</v>
      </c>
      <c r="F159" s="144">
        <v>4.1739000000000004E-3</v>
      </c>
      <c r="G159" s="148">
        <v>222.85</v>
      </c>
      <c r="H159" s="145">
        <f t="shared" si="13"/>
        <v>0.93</v>
      </c>
    </row>
    <row r="160" spans="1:8" ht="60" customHeight="1" x14ac:dyDescent="0.2">
      <c r="A160" s="104" t="s">
        <v>697</v>
      </c>
      <c r="B160" s="115" t="s">
        <v>412</v>
      </c>
      <c r="C160" s="115" t="s">
        <v>16</v>
      </c>
      <c r="D160" s="127" t="s">
        <v>413</v>
      </c>
      <c r="E160" s="115" t="s">
        <v>335</v>
      </c>
      <c r="F160" s="144">
        <v>3.0608699999999999E-2</v>
      </c>
      <c r="G160" s="148">
        <v>42.69</v>
      </c>
      <c r="H160" s="145">
        <f t="shared" si="13"/>
        <v>1.3</v>
      </c>
    </row>
    <row r="161" spans="1:8" ht="36" customHeight="1" x14ac:dyDescent="0.2">
      <c r="A161" s="104" t="s">
        <v>698</v>
      </c>
      <c r="B161" s="115" t="s">
        <v>414</v>
      </c>
      <c r="C161" s="115" t="s">
        <v>16</v>
      </c>
      <c r="D161" s="127" t="s">
        <v>415</v>
      </c>
      <c r="E161" s="115" t="s">
        <v>355</v>
      </c>
      <c r="F161" s="144">
        <v>1.11304E-2</v>
      </c>
      <c r="G161" s="148">
        <v>146.86000000000001</v>
      </c>
      <c r="H161" s="145">
        <f t="shared" si="13"/>
        <v>1.63</v>
      </c>
    </row>
    <row r="162" spans="1:8" ht="36" customHeight="1" x14ac:dyDescent="0.2">
      <c r="A162" s="104" t="s">
        <v>699</v>
      </c>
      <c r="B162" s="115" t="s">
        <v>416</v>
      </c>
      <c r="C162" s="115" t="s">
        <v>16</v>
      </c>
      <c r="D162" s="127" t="s">
        <v>417</v>
      </c>
      <c r="E162" s="115" t="s">
        <v>335</v>
      </c>
      <c r="F162" s="144">
        <v>2.3652200000000002E-2</v>
      </c>
      <c r="G162" s="148">
        <v>38.53</v>
      </c>
      <c r="H162" s="145">
        <f t="shared" si="13"/>
        <v>0.91</v>
      </c>
    </row>
    <row r="163" spans="1:8" ht="43.5" customHeight="1" x14ac:dyDescent="0.2">
      <c r="A163" s="104" t="s">
        <v>700</v>
      </c>
      <c r="B163" s="115" t="s">
        <v>402</v>
      </c>
      <c r="C163" s="115" t="s">
        <v>16</v>
      </c>
      <c r="D163" s="127" t="s">
        <v>403</v>
      </c>
      <c r="E163" s="115" t="s">
        <v>355</v>
      </c>
      <c r="F163" s="144">
        <v>1.1826100000000001E-2</v>
      </c>
      <c r="G163" s="148">
        <v>189.97</v>
      </c>
      <c r="H163" s="145">
        <f t="shared" si="13"/>
        <v>2.2400000000000002</v>
      </c>
    </row>
    <row r="164" spans="1:8" ht="43.5" customHeight="1" x14ac:dyDescent="0.2">
      <c r="A164" s="104" t="s">
        <v>701</v>
      </c>
      <c r="B164" s="115" t="s">
        <v>404</v>
      </c>
      <c r="C164" s="115" t="s">
        <v>16</v>
      </c>
      <c r="D164" s="127" t="s">
        <v>405</v>
      </c>
      <c r="E164" s="115" t="s">
        <v>335</v>
      </c>
      <c r="F164" s="144">
        <v>2.2956500000000001E-2</v>
      </c>
      <c r="G164" s="148">
        <v>68.239999999999995</v>
      </c>
      <c r="H164" s="145">
        <f t="shared" si="13"/>
        <v>1.56</v>
      </c>
    </row>
    <row r="165" spans="1:8" ht="48" customHeight="1" x14ac:dyDescent="0.2">
      <c r="A165" s="104" t="s">
        <v>702</v>
      </c>
      <c r="B165" s="115" t="s">
        <v>418</v>
      </c>
      <c r="C165" s="115" t="s">
        <v>16</v>
      </c>
      <c r="D165" s="127" t="s">
        <v>419</v>
      </c>
      <c r="E165" s="115" t="s">
        <v>355</v>
      </c>
      <c r="F165" s="144">
        <v>3.8260999999999998E-3</v>
      </c>
      <c r="G165" s="148">
        <v>155.47999999999999</v>
      </c>
      <c r="H165" s="145">
        <f t="shared" si="13"/>
        <v>0.59</v>
      </c>
    </row>
    <row r="166" spans="1:8" ht="41.25" customHeight="1" x14ac:dyDescent="0.2">
      <c r="A166" s="104" t="s">
        <v>703</v>
      </c>
      <c r="B166" s="115" t="s">
        <v>420</v>
      </c>
      <c r="C166" s="115" t="s">
        <v>16</v>
      </c>
      <c r="D166" s="127" t="s">
        <v>421</v>
      </c>
      <c r="E166" s="115" t="s">
        <v>335</v>
      </c>
      <c r="F166" s="144">
        <v>3.0956500000000001E-2</v>
      </c>
      <c r="G166" s="148">
        <v>61.67</v>
      </c>
      <c r="H166" s="145">
        <f t="shared" si="13"/>
        <v>1.9</v>
      </c>
    </row>
    <row r="167" spans="1:8" ht="24" customHeight="1" x14ac:dyDescent="0.2">
      <c r="A167" s="104" t="s">
        <v>704</v>
      </c>
      <c r="B167" s="115" t="s">
        <v>291</v>
      </c>
      <c r="C167" s="115" t="s">
        <v>16</v>
      </c>
      <c r="D167" s="127" t="s">
        <v>285</v>
      </c>
      <c r="E167" s="115" t="s">
        <v>25</v>
      </c>
      <c r="F167" s="144">
        <v>3.4782599999999997E-2</v>
      </c>
      <c r="G167" s="148">
        <v>15.52</v>
      </c>
      <c r="H167" s="145">
        <f t="shared" si="13"/>
        <v>0.53</v>
      </c>
    </row>
    <row r="168" spans="1:8" ht="24" hidden="1" customHeight="1" x14ac:dyDescent="0.2">
      <c r="A168" s="104" t="s">
        <v>705</v>
      </c>
      <c r="B168" s="115"/>
      <c r="C168" s="115"/>
      <c r="D168" s="127"/>
      <c r="E168" s="115"/>
      <c r="F168" s="115"/>
      <c r="G168" s="147"/>
      <c r="H168" s="116"/>
    </row>
    <row r="169" spans="1:8" ht="32.25" hidden="1" customHeight="1" x14ac:dyDescent="0.2">
      <c r="A169" s="104" t="s">
        <v>706</v>
      </c>
      <c r="B169" s="121" t="s">
        <v>254</v>
      </c>
      <c r="C169" s="121" t="s">
        <v>269</v>
      </c>
      <c r="D169" s="122" t="s">
        <v>282</v>
      </c>
      <c r="E169" s="121"/>
      <c r="F169" s="121" t="s">
        <v>260</v>
      </c>
      <c r="G169" s="124"/>
      <c r="H169" s="125">
        <f>SUM(H170:H177)</f>
        <v>1.92</v>
      </c>
    </row>
    <row r="170" spans="1:8" ht="36" hidden="1" customHeight="1" x14ac:dyDescent="0.2">
      <c r="A170" s="104" t="s">
        <v>707</v>
      </c>
      <c r="B170" s="115" t="s">
        <v>422</v>
      </c>
      <c r="C170" s="115" t="s">
        <v>16</v>
      </c>
      <c r="D170" s="127" t="s">
        <v>423</v>
      </c>
      <c r="E170" s="115" t="s">
        <v>355</v>
      </c>
      <c r="F170" s="115">
        <v>2E-3</v>
      </c>
      <c r="G170" s="116">
        <v>7.87</v>
      </c>
      <c r="H170" s="116">
        <f>TRUNC(F170*G170,2)</f>
        <v>0.01</v>
      </c>
    </row>
    <row r="171" spans="1:8" ht="36" hidden="1" customHeight="1" x14ac:dyDescent="0.2">
      <c r="A171" s="104" t="s">
        <v>708</v>
      </c>
      <c r="B171" s="115" t="s">
        <v>424</v>
      </c>
      <c r="C171" s="115" t="s">
        <v>16</v>
      </c>
      <c r="D171" s="127" t="s">
        <v>425</v>
      </c>
      <c r="E171" s="115" t="s">
        <v>335</v>
      </c>
      <c r="F171" s="115">
        <v>4.0000000000000001E-3</v>
      </c>
      <c r="G171" s="116">
        <v>3.74</v>
      </c>
      <c r="H171" s="116">
        <f t="shared" ref="H171:H177" si="14">TRUNC(F171*G171,2)</f>
        <v>0.01</v>
      </c>
    </row>
    <row r="172" spans="1:8" ht="60" hidden="1" customHeight="1" x14ac:dyDescent="0.2">
      <c r="A172" s="104" t="s">
        <v>709</v>
      </c>
      <c r="B172" s="115" t="s">
        <v>426</v>
      </c>
      <c r="C172" s="115" t="s">
        <v>16</v>
      </c>
      <c r="D172" s="127" t="s">
        <v>427</v>
      </c>
      <c r="E172" s="115" t="s">
        <v>355</v>
      </c>
      <c r="F172" s="115">
        <v>4.0000000000000002E-4</v>
      </c>
      <c r="G172" s="116">
        <v>212.77</v>
      </c>
      <c r="H172" s="116">
        <f t="shared" si="14"/>
        <v>0.08</v>
      </c>
    </row>
    <row r="173" spans="1:8" ht="60" hidden="1" customHeight="1" x14ac:dyDescent="0.2">
      <c r="A173" s="104" t="s">
        <v>710</v>
      </c>
      <c r="B173" s="115" t="s">
        <v>428</v>
      </c>
      <c r="C173" s="115" t="s">
        <v>16</v>
      </c>
      <c r="D173" s="127" t="s">
        <v>429</v>
      </c>
      <c r="E173" s="115" t="s">
        <v>335</v>
      </c>
      <c r="F173" s="115">
        <v>5.1000000000000004E-3</v>
      </c>
      <c r="G173" s="116">
        <v>38.83</v>
      </c>
      <c r="H173" s="116">
        <f t="shared" si="14"/>
        <v>0.19</v>
      </c>
    </row>
    <row r="174" spans="1:8" ht="33.75" hidden="1" customHeight="1" x14ac:dyDescent="0.2">
      <c r="A174" s="104" t="s">
        <v>711</v>
      </c>
      <c r="B174" s="115" t="s">
        <v>430</v>
      </c>
      <c r="C174" s="115" t="s">
        <v>16</v>
      </c>
      <c r="D174" s="127" t="s">
        <v>431</v>
      </c>
      <c r="E174" s="115" t="s">
        <v>355</v>
      </c>
      <c r="F174" s="115">
        <v>1.6999999999999999E-3</v>
      </c>
      <c r="G174" s="116">
        <v>130.88</v>
      </c>
      <c r="H174" s="116">
        <f t="shared" si="14"/>
        <v>0.22</v>
      </c>
    </row>
    <row r="175" spans="1:8" ht="34.5" hidden="1" customHeight="1" x14ac:dyDescent="0.2">
      <c r="A175" s="104" t="s">
        <v>712</v>
      </c>
      <c r="B175" s="115" t="s">
        <v>432</v>
      </c>
      <c r="C175" s="115" t="s">
        <v>16</v>
      </c>
      <c r="D175" s="127" t="s">
        <v>433</v>
      </c>
      <c r="E175" s="115" t="s">
        <v>335</v>
      </c>
      <c r="F175" s="115">
        <v>3.8E-3</v>
      </c>
      <c r="G175" s="116">
        <v>30.04</v>
      </c>
      <c r="H175" s="116">
        <f t="shared" si="14"/>
        <v>0.11</v>
      </c>
    </row>
    <row r="176" spans="1:8" ht="24" hidden="1" customHeight="1" x14ac:dyDescent="0.2">
      <c r="A176" s="104" t="s">
        <v>713</v>
      </c>
      <c r="B176" s="115" t="s">
        <v>291</v>
      </c>
      <c r="C176" s="115" t="s">
        <v>16</v>
      </c>
      <c r="D176" s="127" t="s">
        <v>285</v>
      </c>
      <c r="E176" s="115" t="s">
        <v>25</v>
      </c>
      <c r="F176" s="115">
        <v>5.4999999999999997E-3</v>
      </c>
      <c r="G176" s="116">
        <v>14.74</v>
      </c>
      <c r="H176" s="116">
        <f t="shared" si="14"/>
        <v>0.08</v>
      </c>
    </row>
    <row r="177" spans="1:8" ht="29.25" hidden="1" customHeight="1" x14ac:dyDescent="0.2">
      <c r="A177" s="104" t="s">
        <v>714</v>
      </c>
      <c r="B177" s="115" t="s">
        <v>270</v>
      </c>
      <c r="C177" s="115" t="s">
        <v>267</v>
      </c>
      <c r="D177" s="127" t="s">
        <v>470</v>
      </c>
      <c r="E177" s="115" t="s">
        <v>82</v>
      </c>
      <c r="F177" s="115">
        <v>4.4999999999999999E-4</v>
      </c>
      <c r="G177" s="116">
        <v>2724.98</v>
      </c>
      <c r="H177" s="116">
        <f t="shared" si="14"/>
        <v>1.22</v>
      </c>
    </row>
    <row r="178" spans="1:8" ht="24" customHeight="1" x14ac:dyDescent="0.2">
      <c r="A178" s="104" t="s">
        <v>715</v>
      </c>
      <c r="B178" s="115"/>
      <c r="C178" s="115"/>
      <c r="D178" s="127"/>
      <c r="E178" s="115"/>
      <c r="F178" s="115"/>
      <c r="G178" s="116"/>
      <c r="H178" s="116"/>
    </row>
    <row r="179" spans="1:8" ht="46.5" customHeight="1" x14ac:dyDescent="0.2">
      <c r="A179" s="104" t="s">
        <v>716</v>
      </c>
      <c r="B179" s="121" t="s">
        <v>254</v>
      </c>
      <c r="C179" s="121" t="s">
        <v>187</v>
      </c>
      <c r="D179" s="122" t="s">
        <v>188</v>
      </c>
      <c r="E179" s="121"/>
      <c r="F179" s="121" t="s">
        <v>262</v>
      </c>
      <c r="G179" s="146"/>
      <c r="H179" s="125">
        <f>SUM(H180:H186)</f>
        <v>40.63000000000001</v>
      </c>
    </row>
    <row r="180" spans="1:8" ht="24" customHeight="1" x14ac:dyDescent="0.2">
      <c r="A180" s="104" t="s">
        <v>717</v>
      </c>
      <c r="B180" s="115" t="s">
        <v>291</v>
      </c>
      <c r="C180" s="115" t="s">
        <v>16</v>
      </c>
      <c r="D180" s="127" t="s">
        <v>285</v>
      </c>
      <c r="E180" s="115" t="s">
        <v>25</v>
      </c>
      <c r="F180" s="144">
        <v>4.0425000000000003E-2</v>
      </c>
      <c r="G180" s="148">
        <v>15.52</v>
      </c>
      <c r="H180" s="145">
        <f>TRUNC(F180*G180,2)</f>
        <v>0.62</v>
      </c>
    </row>
    <row r="181" spans="1:8" ht="42.75" customHeight="1" x14ac:dyDescent="0.2">
      <c r="A181" s="104" t="s">
        <v>718</v>
      </c>
      <c r="B181" s="115" t="s">
        <v>434</v>
      </c>
      <c r="C181" s="115" t="s">
        <v>16</v>
      </c>
      <c r="D181" s="127" t="s">
        <v>435</v>
      </c>
      <c r="E181" s="115" t="s">
        <v>40</v>
      </c>
      <c r="F181" s="144">
        <v>6.1499999999999999E-2</v>
      </c>
      <c r="G181" s="148">
        <v>348.71</v>
      </c>
      <c r="H181" s="145">
        <f t="shared" ref="H181:H186" si="15">TRUNC(F181*G181,2)</f>
        <v>21.44</v>
      </c>
    </row>
    <row r="182" spans="1:8" ht="31.5" customHeight="1" x14ac:dyDescent="0.2">
      <c r="A182" s="104" t="s">
        <v>719</v>
      </c>
      <c r="B182" s="115" t="s">
        <v>124</v>
      </c>
      <c r="C182" s="115" t="s">
        <v>16</v>
      </c>
      <c r="D182" s="127" t="s">
        <v>125</v>
      </c>
      <c r="E182" s="115" t="s">
        <v>40</v>
      </c>
      <c r="F182" s="144">
        <v>6.1499999999999999E-2</v>
      </c>
      <c r="G182" s="148">
        <v>157.78</v>
      </c>
      <c r="H182" s="145">
        <f t="shared" si="15"/>
        <v>9.6999999999999993</v>
      </c>
    </row>
    <row r="183" spans="1:8" ht="31.5" customHeight="1" x14ac:dyDescent="0.2">
      <c r="A183" s="104" t="s">
        <v>720</v>
      </c>
      <c r="B183" s="115" t="s">
        <v>43</v>
      </c>
      <c r="C183" s="115" t="s">
        <v>16</v>
      </c>
      <c r="D183" s="127" t="s">
        <v>44</v>
      </c>
      <c r="E183" s="115" t="s">
        <v>40</v>
      </c>
      <c r="F183" s="144">
        <v>4.6199999999999998E-2</v>
      </c>
      <c r="G183" s="148">
        <v>61.39</v>
      </c>
      <c r="H183" s="145">
        <f t="shared" si="15"/>
        <v>2.83</v>
      </c>
    </row>
    <row r="184" spans="1:8" ht="24" customHeight="1" x14ac:dyDescent="0.2">
      <c r="A184" s="104" t="s">
        <v>721</v>
      </c>
      <c r="B184" s="113" t="s">
        <v>795</v>
      </c>
      <c r="C184" s="113" t="s">
        <v>16</v>
      </c>
      <c r="D184" s="128" t="s">
        <v>794</v>
      </c>
      <c r="E184" s="114" t="s">
        <v>47</v>
      </c>
      <c r="F184" s="150">
        <v>0.25</v>
      </c>
      <c r="G184" s="117">
        <v>1.1499999999999999</v>
      </c>
      <c r="H184" s="145">
        <f t="shared" si="15"/>
        <v>0.28000000000000003</v>
      </c>
    </row>
    <row r="185" spans="1:8" ht="32.25" customHeight="1" x14ac:dyDescent="0.2">
      <c r="A185" s="104" t="s">
        <v>722</v>
      </c>
      <c r="B185" s="113" t="s">
        <v>172</v>
      </c>
      <c r="C185" s="113" t="s">
        <v>254</v>
      </c>
      <c r="D185" s="131" t="s">
        <v>173</v>
      </c>
      <c r="E185" s="114" t="s">
        <v>157</v>
      </c>
      <c r="F185" s="114">
        <v>1</v>
      </c>
      <c r="G185" s="117">
        <f>H126</f>
        <v>3.9499999999999997</v>
      </c>
      <c r="H185" s="116">
        <f t="shared" si="15"/>
        <v>3.95</v>
      </c>
    </row>
    <row r="186" spans="1:8" ht="36" customHeight="1" x14ac:dyDescent="0.2">
      <c r="A186" s="104" t="s">
        <v>723</v>
      </c>
      <c r="B186" s="115" t="s">
        <v>348</v>
      </c>
      <c r="C186" s="115" t="s">
        <v>16</v>
      </c>
      <c r="D186" s="127" t="s">
        <v>349</v>
      </c>
      <c r="E186" s="115" t="s">
        <v>350</v>
      </c>
      <c r="F186" s="115">
        <v>0.86624999999999996</v>
      </c>
      <c r="G186" s="116">
        <v>2.1</v>
      </c>
      <c r="H186" s="116">
        <f t="shared" si="15"/>
        <v>1.81</v>
      </c>
    </row>
    <row r="187" spans="1:8" ht="36" customHeight="1" x14ac:dyDescent="0.2">
      <c r="A187" s="104" t="s">
        <v>724</v>
      </c>
      <c r="B187" s="115"/>
      <c r="C187" s="115"/>
      <c r="D187" s="127"/>
      <c r="E187" s="115"/>
      <c r="F187" s="115"/>
      <c r="G187" s="116"/>
      <c r="H187" s="116"/>
    </row>
    <row r="188" spans="1:8" ht="48" customHeight="1" x14ac:dyDescent="0.2">
      <c r="A188" s="104" t="s">
        <v>725</v>
      </c>
      <c r="B188" s="121" t="s">
        <v>254</v>
      </c>
      <c r="C188" s="121" t="s">
        <v>191</v>
      </c>
      <c r="D188" s="122" t="s">
        <v>192</v>
      </c>
      <c r="E188" s="121"/>
      <c r="F188" s="121" t="s">
        <v>262</v>
      </c>
      <c r="G188" s="146"/>
      <c r="H188" s="125">
        <f>SUM(H189:H192)</f>
        <v>46.31</v>
      </c>
    </row>
    <row r="189" spans="1:8" ht="26.25" customHeight="1" x14ac:dyDescent="0.2">
      <c r="A189" s="104" t="s">
        <v>726</v>
      </c>
      <c r="B189" s="115" t="s">
        <v>291</v>
      </c>
      <c r="C189" s="115" t="s">
        <v>16</v>
      </c>
      <c r="D189" s="127" t="s">
        <v>285</v>
      </c>
      <c r="E189" s="115" t="s">
        <v>25</v>
      </c>
      <c r="F189" s="144">
        <v>0.44</v>
      </c>
      <c r="G189" s="148">
        <v>15.52</v>
      </c>
      <c r="H189" s="145">
        <f>TRUNC(F189*G189,2)</f>
        <v>6.82</v>
      </c>
    </row>
    <row r="190" spans="1:8" ht="24" customHeight="1" x14ac:dyDescent="0.2">
      <c r="A190" s="104" t="s">
        <v>727</v>
      </c>
      <c r="B190" s="115" t="s">
        <v>436</v>
      </c>
      <c r="C190" s="115" t="s">
        <v>16</v>
      </c>
      <c r="D190" s="127" t="s">
        <v>437</v>
      </c>
      <c r="E190" s="115" t="s">
        <v>25</v>
      </c>
      <c r="F190" s="144">
        <v>0.64</v>
      </c>
      <c r="G190" s="148">
        <v>19.059999999999999</v>
      </c>
      <c r="H190" s="145">
        <f t="shared" ref="H190:H192" si="16">TRUNC(F190*G190,2)</f>
        <v>12.19</v>
      </c>
    </row>
    <row r="191" spans="1:8" ht="42.75" customHeight="1" x14ac:dyDescent="0.2">
      <c r="A191" s="104" t="s">
        <v>728</v>
      </c>
      <c r="B191" s="115" t="s">
        <v>438</v>
      </c>
      <c r="C191" s="115" t="s">
        <v>16</v>
      </c>
      <c r="D191" s="127" t="s">
        <v>439</v>
      </c>
      <c r="E191" s="115" t="s">
        <v>40</v>
      </c>
      <c r="F191" s="144">
        <v>6.0000000000000001E-3</v>
      </c>
      <c r="G191" s="148">
        <v>581.55999999999995</v>
      </c>
      <c r="H191" s="145">
        <f t="shared" si="16"/>
        <v>3.48</v>
      </c>
    </row>
    <row r="192" spans="1:8" ht="33.75" customHeight="1" x14ac:dyDescent="0.2">
      <c r="A192" s="104" t="s">
        <v>729</v>
      </c>
      <c r="B192" s="115" t="s">
        <v>440</v>
      </c>
      <c r="C192" s="115" t="s">
        <v>16</v>
      </c>
      <c r="D192" s="127" t="s">
        <v>441</v>
      </c>
      <c r="E192" s="115" t="s">
        <v>264</v>
      </c>
      <c r="F192" s="144">
        <v>2.5</v>
      </c>
      <c r="G192" s="148">
        <v>9.5299999999999994</v>
      </c>
      <c r="H192" s="145">
        <f t="shared" si="16"/>
        <v>23.82</v>
      </c>
    </row>
    <row r="193" spans="1:8" ht="24" customHeight="1" x14ac:dyDescent="0.2">
      <c r="A193" s="104" t="s">
        <v>730</v>
      </c>
      <c r="B193" s="115"/>
      <c r="C193" s="115"/>
      <c r="D193" s="127"/>
      <c r="E193" s="115"/>
      <c r="F193" s="115"/>
      <c r="G193" s="147"/>
      <c r="H193" s="116"/>
    </row>
    <row r="194" spans="1:8" ht="24" customHeight="1" x14ac:dyDescent="0.2">
      <c r="A194" s="104" t="s">
        <v>731</v>
      </c>
      <c r="B194" s="121" t="s">
        <v>254</v>
      </c>
      <c r="C194" s="121" t="s">
        <v>199</v>
      </c>
      <c r="D194" s="122" t="s">
        <v>200</v>
      </c>
      <c r="E194" s="121"/>
      <c r="F194" s="121" t="s">
        <v>260</v>
      </c>
      <c r="G194" s="124"/>
      <c r="H194" s="125">
        <f>SUM(H195:H203)</f>
        <v>15.67</v>
      </c>
    </row>
    <row r="195" spans="1:8" ht="60" customHeight="1" x14ac:dyDescent="0.2">
      <c r="A195" s="104" t="s">
        <v>732</v>
      </c>
      <c r="B195" s="115" t="s">
        <v>442</v>
      </c>
      <c r="C195" s="115" t="s">
        <v>16</v>
      </c>
      <c r="D195" s="127" t="s">
        <v>443</v>
      </c>
      <c r="E195" s="115" t="s">
        <v>355</v>
      </c>
      <c r="F195" s="115">
        <v>3.0631999999999999E-3</v>
      </c>
      <c r="G195" s="116">
        <v>123.06</v>
      </c>
      <c r="H195" s="116">
        <f>TRUNC(F195*G195,2)</f>
        <v>0.37</v>
      </c>
    </row>
    <row r="196" spans="1:8" ht="60" customHeight="1" x14ac:dyDescent="0.2">
      <c r="A196" s="104" t="s">
        <v>733</v>
      </c>
      <c r="B196" s="115" t="s">
        <v>444</v>
      </c>
      <c r="C196" s="115" t="s">
        <v>16</v>
      </c>
      <c r="D196" s="127" t="s">
        <v>445</v>
      </c>
      <c r="E196" s="115" t="s">
        <v>335</v>
      </c>
      <c r="F196" s="115">
        <v>3.0631999999999999E-3</v>
      </c>
      <c r="G196" s="116">
        <v>36.549999999999997</v>
      </c>
      <c r="H196" s="116">
        <f t="shared" ref="H196:H203" si="17">TRUNC(F196*G196,2)</f>
        <v>0.11</v>
      </c>
    </row>
    <row r="197" spans="1:8" ht="32.25" customHeight="1" x14ac:dyDescent="0.2">
      <c r="A197" s="104" t="s">
        <v>734</v>
      </c>
      <c r="B197" s="113" t="s">
        <v>271</v>
      </c>
      <c r="C197" s="113" t="s">
        <v>267</v>
      </c>
      <c r="D197" s="128" t="s">
        <v>471</v>
      </c>
      <c r="E197" s="114" t="s">
        <v>355</v>
      </c>
      <c r="F197" s="114">
        <v>6.1260000000000004E-3</v>
      </c>
      <c r="G197" s="151">
        <v>253.73</v>
      </c>
      <c r="H197" s="116">
        <f t="shared" si="17"/>
        <v>1.55</v>
      </c>
    </row>
    <row r="198" spans="1:8" ht="24" customHeight="1" x14ac:dyDescent="0.2">
      <c r="A198" s="104" t="s">
        <v>735</v>
      </c>
      <c r="B198" s="115" t="s">
        <v>446</v>
      </c>
      <c r="C198" s="115" t="s">
        <v>16</v>
      </c>
      <c r="D198" s="127" t="s">
        <v>447</v>
      </c>
      <c r="E198" s="115" t="s">
        <v>25</v>
      </c>
      <c r="F198" s="144">
        <v>6.1263000000000003E-3</v>
      </c>
      <c r="G198" s="148">
        <v>20.13</v>
      </c>
      <c r="H198" s="145">
        <f t="shared" si="17"/>
        <v>0.12</v>
      </c>
    </row>
    <row r="199" spans="1:8" ht="24" customHeight="1" x14ac:dyDescent="0.2">
      <c r="A199" s="104" t="s">
        <v>736</v>
      </c>
      <c r="B199" s="115" t="s">
        <v>291</v>
      </c>
      <c r="C199" s="115" t="s">
        <v>16</v>
      </c>
      <c r="D199" s="127" t="s">
        <v>285</v>
      </c>
      <c r="E199" s="115" t="s">
        <v>25</v>
      </c>
      <c r="F199" s="144">
        <v>3.0631599999999998E-2</v>
      </c>
      <c r="G199" s="148">
        <v>15.52</v>
      </c>
      <c r="H199" s="145">
        <f t="shared" si="17"/>
        <v>0.47</v>
      </c>
    </row>
    <row r="200" spans="1:8" ht="28.5" customHeight="1" x14ac:dyDescent="0.2">
      <c r="A200" s="104" t="s">
        <v>737</v>
      </c>
      <c r="B200" s="115" t="s">
        <v>448</v>
      </c>
      <c r="C200" s="115" t="s">
        <v>16</v>
      </c>
      <c r="D200" s="127" t="s">
        <v>449</v>
      </c>
      <c r="E200" s="115" t="s">
        <v>296</v>
      </c>
      <c r="F200" s="144">
        <v>0.125</v>
      </c>
      <c r="G200" s="148">
        <v>11.11</v>
      </c>
      <c r="H200" s="145">
        <f t="shared" si="17"/>
        <v>1.38</v>
      </c>
    </row>
    <row r="201" spans="1:8" ht="28.5" customHeight="1" x14ac:dyDescent="0.2">
      <c r="A201" s="104" t="s">
        <v>738</v>
      </c>
      <c r="B201" s="115" t="s">
        <v>450</v>
      </c>
      <c r="C201" s="115" t="s">
        <v>16</v>
      </c>
      <c r="D201" s="127" t="s">
        <v>451</v>
      </c>
      <c r="E201" s="115" t="s">
        <v>296</v>
      </c>
      <c r="F201" s="144">
        <v>0.25</v>
      </c>
      <c r="G201" s="148">
        <v>11.11</v>
      </c>
      <c r="H201" s="145">
        <f t="shared" si="17"/>
        <v>2.77</v>
      </c>
    </row>
    <row r="202" spans="1:8" ht="24" customHeight="1" x14ac:dyDescent="0.2">
      <c r="A202" s="104" t="s">
        <v>739</v>
      </c>
      <c r="B202" s="113" t="s">
        <v>272</v>
      </c>
      <c r="C202" s="113" t="s">
        <v>267</v>
      </c>
      <c r="D202" s="128" t="s">
        <v>472</v>
      </c>
      <c r="E202" s="114" t="s">
        <v>307</v>
      </c>
      <c r="F202" s="114">
        <v>0.5</v>
      </c>
      <c r="G202" s="149">
        <v>16.8</v>
      </c>
      <c r="H202" s="116">
        <f t="shared" si="17"/>
        <v>8.4</v>
      </c>
    </row>
    <row r="203" spans="1:8" ht="24" customHeight="1" x14ac:dyDescent="0.2">
      <c r="A203" s="104" t="s">
        <v>740</v>
      </c>
      <c r="B203" s="113" t="s">
        <v>273</v>
      </c>
      <c r="C203" s="113" t="s">
        <v>267</v>
      </c>
      <c r="D203" s="128" t="s">
        <v>473</v>
      </c>
      <c r="E203" s="114" t="s">
        <v>307</v>
      </c>
      <c r="F203" s="114">
        <v>0.03</v>
      </c>
      <c r="G203" s="117">
        <v>16.8</v>
      </c>
      <c r="H203" s="116">
        <f t="shared" si="17"/>
        <v>0.5</v>
      </c>
    </row>
    <row r="204" spans="1:8" ht="24" customHeight="1" x14ac:dyDescent="0.2">
      <c r="A204" s="104" t="s">
        <v>741</v>
      </c>
      <c r="B204" s="113"/>
      <c r="C204" s="113"/>
      <c r="D204" s="128"/>
      <c r="E204" s="114"/>
      <c r="F204" s="114"/>
      <c r="G204" s="117"/>
      <c r="H204" s="118"/>
    </row>
    <row r="205" spans="1:8" ht="43.5" customHeight="1" x14ac:dyDescent="0.2">
      <c r="A205" s="104" t="s">
        <v>742</v>
      </c>
      <c r="B205" s="121" t="s">
        <v>254</v>
      </c>
      <c r="C205" s="121" t="s">
        <v>201</v>
      </c>
      <c r="D205" s="122" t="s">
        <v>202</v>
      </c>
      <c r="E205" s="121"/>
      <c r="F205" s="121" t="s">
        <v>260</v>
      </c>
      <c r="G205" s="124"/>
      <c r="H205" s="125">
        <f>SUM(H206:H214)</f>
        <v>28.200000000000003</v>
      </c>
    </row>
    <row r="206" spans="1:8" ht="48.75" customHeight="1" x14ac:dyDescent="0.2">
      <c r="A206" s="104" t="s">
        <v>743</v>
      </c>
      <c r="B206" s="115" t="s">
        <v>442</v>
      </c>
      <c r="C206" s="115" t="s">
        <v>16</v>
      </c>
      <c r="D206" s="127" t="s">
        <v>443</v>
      </c>
      <c r="E206" s="115" t="s">
        <v>355</v>
      </c>
      <c r="F206" s="115">
        <v>1.65673E-2</v>
      </c>
      <c r="G206" s="116">
        <v>123.06</v>
      </c>
      <c r="H206" s="116">
        <f t="shared" ref="H206:H214" si="18">TRUNC(F206*G206,2)</f>
        <v>2.0299999999999998</v>
      </c>
    </row>
    <row r="207" spans="1:8" ht="48.75" customHeight="1" x14ac:dyDescent="0.2">
      <c r="A207" s="104" t="s">
        <v>744</v>
      </c>
      <c r="B207" s="115" t="s">
        <v>444</v>
      </c>
      <c r="C207" s="115" t="s">
        <v>16</v>
      </c>
      <c r="D207" s="127" t="s">
        <v>445</v>
      </c>
      <c r="E207" s="115" t="s">
        <v>335</v>
      </c>
      <c r="F207" s="115">
        <v>1.65673E-2</v>
      </c>
      <c r="G207" s="116">
        <v>36.549999999999997</v>
      </c>
      <c r="H207" s="116">
        <f t="shared" si="18"/>
        <v>0.6</v>
      </c>
    </row>
    <row r="208" spans="1:8" ht="32.25" customHeight="1" x14ac:dyDescent="0.2">
      <c r="A208" s="104" t="s">
        <v>745</v>
      </c>
      <c r="B208" s="113" t="s">
        <v>271</v>
      </c>
      <c r="C208" s="113" t="s">
        <v>267</v>
      </c>
      <c r="D208" s="128" t="str">
        <f>D197</f>
        <v>CAMINHÃO DEMARCADOR DE FAIXAS COM SISITEMA DE PINTURAS A FRIO - 28 KW/115KW</v>
      </c>
      <c r="E208" s="114" t="str">
        <f>E197</f>
        <v>CHP</v>
      </c>
      <c r="F208" s="114">
        <v>3.3134999999999998E-2</v>
      </c>
      <c r="G208" s="117">
        <f>G197</f>
        <v>253.73</v>
      </c>
      <c r="H208" s="116">
        <f t="shared" si="18"/>
        <v>8.4</v>
      </c>
    </row>
    <row r="209" spans="1:8" ht="24" customHeight="1" x14ac:dyDescent="0.2">
      <c r="A209" s="104" t="s">
        <v>746</v>
      </c>
      <c r="B209" s="115" t="s">
        <v>446</v>
      </c>
      <c r="C209" s="115" t="s">
        <v>16</v>
      </c>
      <c r="D209" s="127" t="s">
        <v>447</v>
      </c>
      <c r="E209" s="115" t="s">
        <v>25</v>
      </c>
      <c r="F209" s="115">
        <v>3.3134499999999997E-2</v>
      </c>
      <c r="G209" s="148">
        <v>20.13</v>
      </c>
      <c r="H209" s="116">
        <f t="shared" si="18"/>
        <v>0.66</v>
      </c>
    </row>
    <row r="210" spans="1:8" ht="24" customHeight="1" x14ac:dyDescent="0.2">
      <c r="A210" s="104" t="s">
        <v>747</v>
      </c>
      <c r="B210" s="115" t="s">
        <v>291</v>
      </c>
      <c r="C210" s="115" t="s">
        <v>16</v>
      </c>
      <c r="D210" s="127" t="s">
        <v>285</v>
      </c>
      <c r="E210" s="115" t="s">
        <v>25</v>
      </c>
      <c r="F210" s="115">
        <v>0.1656726</v>
      </c>
      <c r="G210" s="148">
        <v>15.52</v>
      </c>
      <c r="H210" s="116">
        <f t="shared" si="18"/>
        <v>2.57</v>
      </c>
    </row>
    <row r="211" spans="1:8" ht="24" customHeight="1" x14ac:dyDescent="0.2">
      <c r="A211" s="104" t="s">
        <v>748</v>
      </c>
      <c r="B211" s="115" t="s">
        <v>448</v>
      </c>
      <c r="C211" s="115" t="s">
        <v>16</v>
      </c>
      <c r="D211" s="127" t="s">
        <v>449</v>
      </c>
      <c r="E211" s="115" t="s">
        <v>296</v>
      </c>
      <c r="F211" s="115">
        <v>0.125</v>
      </c>
      <c r="G211" s="148">
        <v>11.11</v>
      </c>
      <c r="H211" s="116">
        <f t="shared" si="18"/>
        <v>1.38</v>
      </c>
    </row>
    <row r="212" spans="1:8" ht="24" customHeight="1" x14ac:dyDescent="0.2">
      <c r="A212" s="104" t="s">
        <v>749</v>
      </c>
      <c r="B212" s="115" t="s">
        <v>450</v>
      </c>
      <c r="C212" s="115" t="s">
        <v>16</v>
      </c>
      <c r="D212" s="127" t="s">
        <v>451</v>
      </c>
      <c r="E212" s="115" t="s">
        <v>296</v>
      </c>
      <c r="F212" s="115">
        <v>0.33</v>
      </c>
      <c r="G212" s="148">
        <v>11.11</v>
      </c>
      <c r="H212" s="116">
        <f t="shared" si="18"/>
        <v>3.66</v>
      </c>
    </row>
    <row r="213" spans="1:8" ht="24" customHeight="1" x14ac:dyDescent="0.2">
      <c r="A213" s="104" t="s">
        <v>750</v>
      </c>
      <c r="B213" s="113" t="s">
        <v>272</v>
      </c>
      <c r="C213" s="113" t="s">
        <v>267</v>
      </c>
      <c r="D213" s="128" t="s">
        <v>472</v>
      </c>
      <c r="E213" s="114" t="s">
        <v>307</v>
      </c>
      <c r="F213" s="114">
        <v>0.5</v>
      </c>
      <c r="G213" s="117">
        <v>16.8</v>
      </c>
      <c r="H213" s="116">
        <f t="shared" si="18"/>
        <v>8.4</v>
      </c>
    </row>
    <row r="214" spans="1:8" ht="24" customHeight="1" x14ac:dyDescent="0.2">
      <c r="A214" s="104" t="s">
        <v>751</v>
      </c>
      <c r="B214" s="113" t="s">
        <v>273</v>
      </c>
      <c r="C214" s="113" t="s">
        <v>267</v>
      </c>
      <c r="D214" s="128" t="s">
        <v>473</v>
      </c>
      <c r="E214" s="114" t="s">
        <v>307</v>
      </c>
      <c r="F214" s="114">
        <v>0.03</v>
      </c>
      <c r="G214" s="117">
        <v>16.8</v>
      </c>
      <c r="H214" s="116">
        <f t="shared" si="18"/>
        <v>0.5</v>
      </c>
    </row>
    <row r="215" spans="1:8" ht="24" customHeight="1" x14ac:dyDescent="0.2">
      <c r="A215" s="104" t="s">
        <v>752</v>
      </c>
      <c r="B215" s="115"/>
      <c r="C215" s="115"/>
      <c r="D215" s="127"/>
      <c r="E215" s="115"/>
      <c r="F215" s="115"/>
      <c r="G215" s="116"/>
      <c r="H215" s="116"/>
    </row>
    <row r="216" spans="1:8" ht="96.75" customHeight="1" x14ac:dyDescent="0.2">
      <c r="A216" s="104" t="s">
        <v>753</v>
      </c>
      <c r="B216" s="121" t="s">
        <v>254</v>
      </c>
      <c r="C216" s="121" t="s">
        <v>203</v>
      </c>
      <c r="D216" s="122" t="s">
        <v>204</v>
      </c>
      <c r="E216" s="121"/>
      <c r="F216" s="121" t="s">
        <v>264</v>
      </c>
      <c r="G216" s="146"/>
      <c r="H216" s="125">
        <f>SUM(H217:H225)</f>
        <v>420.83</v>
      </c>
    </row>
    <row r="217" spans="1:8" ht="63" customHeight="1" x14ac:dyDescent="0.2">
      <c r="A217" s="104" t="s">
        <v>754</v>
      </c>
      <c r="B217" s="115" t="s">
        <v>396</v>
      </c>
      <c r="C217" s="115" t="s">
        <v>16</v>
      </c>
      <c r="D217" s="127" t="s">
        <v>397</v>
      </c>
      <c r="E217" s="115" t="s">
        <v>355</v>
      </c>
      <c r="F217" s="144">
        <v>0.33333299999999999</v>
      </c>
      <c r="G217" s="148">
        <v>143.4</v>
      </c>
      <c r="H217" s="145">
        <f t="shared" ref="H217:H225" si="19">TRUNC(F217*G217,2)</f>
        <v>47.79</v>
      </c>
    </row>
    <row r="218" spans="1:8" ht="30.75" customHeight="1" x14ac:dyDescent="0.2">
      <c r="A218" s="104" t="s">
        <v>755</v>
      </c>
      <c r="B218" s="115" t="s">
        <v>452</v>
      </c>
      <c r="C218" s="115" t="s">
        <v>16</v>
      </c>
      <c r="D218" s="127" t="s">
        <v>453</v>
      </c>
      <c r="E218" s="115" t="s">
        <v>25</v>
      </c>
      <c r="F218" s="144">
        <v>0.35910399999999998</v>
      </c>
      <c r="G218" s="148">
        <v>19.41</v>
      </c>
      <c r="H218" s="145">
        <f t="shared" si="19"/>
        <v>6.97</v>
      </c>
    </row>
    <row r="219" spans="1:8" ht="24" customHeight="1" x14ac:dyDescent="0.2">
      <c r="A219" s="104" t="s">
        <v>756</v>
      </c>
      <c r="B219" s="115" t="s">
        <v>291</v>
      </c>
      <c r="C219" s="115" t="s">
        <v>16</v>
      </c>
      <c r="D219" s="127" t="s">
        <v>285</v>
      </c>
      <c r="E219" s="115" t="s">
        <v>25</v>
      </c>
      <c r="F219" s="144">
        <v>0.62824400000000002</v>
      </c>
      <c r="G219" s="148">
        <v>15.52</v>
      </c>
      <c r="H219" s="145">
        <f t="shared" si="19"/>
        <v>9.75</v>
      </c>
    </row>
    <row r="220" spans="1:8" ht="36" customHeight="1" x14ac:dyDescent="0.2">
      <c r="A220" s="104" t="s">
        <v>757</v>
      </c>
      <c r="B220" s="115" t="s">
        <v>454</v>
      </c>
      <c r="C220" s="115" t="s">
        <v>16</v>
      </c>
      <c r="D220" s="127" t="s">
        <v>455</v>
      </c>
      <c r="E220" s="115" t="s">
        <v>262</v>
      </c>
      <c r="F220" s="144">
        <v>3.5</v>
      </c>
      <c r="G220" s="148">
        <v>94.16</v>
      </c>
      <c r="H220" s="145">
        <f t="shared" si="19"/>
        <v>329.56</v>
      </c>
    </row>
    <row r="221" spans="1:8" ht="43.5" customHeight="1" x14ac:dyDescent="0.2">
      <c r="A221" s="104" t="s">
        <v>758</v>
      </c>
      <c r="B221" s="113">
        <v>100723</v>
      </c>
      <c r="C221" s="113" t="s">
        <v>16</v>
      </c>
      <c r="D221" s="128" t="s">
        <v>476</v>
      </c>
      <c r="E221" s="114" t="s">
        <v>276</v>
      </c>
      <c r="F221" s="150">
        <v>1.1171500000000001</v>
      </c>
      <c r="G221" s="148">
        <v>8.42</v>
      </c>
      <c r="H221" s="145">
        <f t="shared" si="19"/>
        <v>9.4</v>
      </c>
    </row>
    <row r="222" spans="1:8" ht="33.75" customHeight="1" x14ac:dyDescent="0.2">
      <c r="A222" s="104" t="s">
        <v>759</v>
      </c>
      <c r="B222" s="115" t="s">
        <v>43</v>
      </c>
      <c r="C222" s="115" t="s">
        <v>16</v>
      </c>
      <c r="D222" s="127" t="s">
        <v>44</v>
      </c>
      <c r="E222" s="115" t="s">
        <v>40</v>
      </c>
      <c r="F222" s="144">
        <v>2.9451999999999999E-2</v>
      </c>
      <c r="G222" s="148">
        <v>61.39</v>
      </c>
      <c r="H222" s="145">
        <f t="shared" si="19"/>
        <v>1.8</v>
      </c>
    </row>
    <row r="223" spans="1:8" ht="46.5" customHeight="1" x14ac:dyDescent="0.2">
      <c r="A223" s="104" t="s">
        <v>760</v>
      </c>
      <c r="B223" s="115" t="s">
        <v>434</v>
      </c>
      <c r="C223" s="115" t="s">
        <v>16</v>
      </c>
      <c r="D223" s="127" t="s">
        <v>435</v>
      </c>
      <c r="E223" s="115" t="s">
        <v>40</v>
      </c>
      <c r="F223" s="144">
        <v>2.8469999999999999E-2</v>
      </c>
      <c r="G223" s="148">
        <v>348.71</v>
      </c>
      <c r="H223" s="145">
        <f t="shared" si="19"/>
        <v>9.92</v>
      </c>
    </row>
    <row r="224" spans="1:8" ht="33.75" customHeight="1" x14ac:dyDescent="0.2">
      <c r="A224" s="104" t="s">
        <v>761</v>
      </c>
      <c r="B224" s="115" t="s">
        <v>124</v>
      </c>
      <c r="C224" s="115" t="s">
        <v>16</v>
      </c>
      <c r="D224" s="127" t="s">
        <v>125</v>
      </c>
      <c r="E224" s="115" t="s">
        <v>40</v>
      </c>
      <c r="F224" s="144">
        <v>2.8469999999999999E-2</v>
      </c>
      <c r="G224" s="148">
        <v>157.78</v>
      </c>
      <c r="H224" s="145">
        <f t="shared" si="19"/>
        <v>4.49</v>
      </c>
    </row>
    <row r="225" spans="1:8" ht="33.75" customHeight="1" x14ac:dyDescent="0.2">
      <c r="A225" s="104" t="s">
        <v>762</v>
      </c>
      <c r="B225" s="115" t="s">
        <v>348</v>
      </c>
      <c r="C225" s="115" t="s">
        <v>16</v>
      </c>
      <c r="D225" s="127" t="s">
        <v>349</v>
      </c>
      <c r="E225" s="115" t="s">
        <v>350</v>
      </c>
      <c r="F225" s="144">
        <v>0.55222499999999997</v>
      </c>
      <c r="G225" s="148">
        <v>2.1</v>
      </c>
      <c r="H225" s="145">
        <f t="shared" si="19"/>
        <v>1.1499999999999999</v>
      </c>
    </row>
    <row r="226" spans="1:8" ht="36" customHeight="1" x14ac:dyDescent="0.2">
      <c r="A226" s="104" t="s">
        <v>763</v>
      </c>
      <c r="B226" s="115"/>
      <c r="C226" s="115"/>
      <c r="D226" s="127"/>
      <c r="E226" s="115"/>
      <c r="F226" s="115"/>
      <c r="G226" s="147"/>
      <c r="H226" s="116"/>
    </row>
    <row r="227" spans="1:8" ht="72.75" customHeight="1" x14ac:dyDescent="0.2">
      <c r="A227" s="104" t="s">
        <v>764</v>
      </c>
      <c r="B227" s="121" t="s">
        <v>254</v>
      </c>
      <c r="C227" s="121" t="s">
        <v>205</v>
      </c>
      <c r="D227" s="122" t="s">
        <v>206</v>
      </c>
      <c r="E227" s="121"/>
      <c r="F227" s="121" t="s">
        <v>260</v>
      </c>
      <c r="G227" s="124"/>
      <c r="H227" s="125">
        <f>SUM(H228)</f>
        <v>526.57000000000005</v>
      </c>
    </row>
    <row r="228" spans="1:8" ht="55.5" customHeight="1" x14ac:dyDescent="0.2">
      <c r="A228" s="104" t="s">
        <v>765</v>
      </c>
      <c r="B228" s="113" t="s">
        <v>274</v>
      </c>
      <c r="C228" s="113" t="s">
        <v>267</v>
      </c>
      <c r="D228" s="128" t="s">
        <v>474</v>
      </c>
      <c r="E228" s="114" t="s">
        <v>260</v>
      </c>
      <c r="F228" s="114">
        <v>1</v>
      </c>
      <c r="G228" s="117">
        <v>526.57000000000005</v>
      </c>
      <c r="H228" s="118">
        <f>TRUNC(G228*F228,2)</f>
        <v>526.57000000000005</v>
      </c>
    </row>
    <row r="229" spans="1:8" ht="36" customHeight="1" x14ac:dyDescent="0.2">
      <c r="A229" s="104" t="s">
        <v>766</v>
      </c>
      <c r="B229" s="113"/>
      <c r="C229" s="113"/>
      <c r="D229" s="128"/>
      <c r="E229" s="114"/>
      <c r="F229" s="114"/>
      <c r="G229" s="117"/>
      <c r="H229" s="118"/>
    </row>
    <row r="230" spans="1:8" ht="26.25" customHeight="1" x14ac:dyDescent="0.2">
      <c r="A230" s="104" t="s">
        <v>767</v>
      </c>
      <c r="B230" s="121" t="s">
        <v>254</v>
      </c>
      <c r="C230" s="121" t="s">
        <v>176</v>
      </c>
      <c r="D230" s="122" t="s">
        <v>177</v>
      </c>
      <c r="E230" s="121"/>
      <c r="F230" s="121" t="s">
        <v>266</v>
      </c>
      <c r="G230" s="124"/>
      <c r="H230" s="125">
        <f>SUM(H231:H232)</f>
        <v>21.13</v>
      </c>
    </row>
    <row r="231" spans="1:8" ht="48" customHeight="1" x14ac:dyDescent="0.2">
      <c r="A231" s="104" t="s">
        <v>768</v>
      </c>
      <c r="B231" s="115" t="s">
        <v>456</v>
      </c>
      <c r="C231" s="115" t="s">
        <v>16</v>
      </c>
      <c r="D231" s="127" t="s">
        <v>457</v>
      </c>
      <c r="E231" s="115" t="s">
        <v>335</v>
      </c>
      <c r="F231" s="115">
        <v>0.25</v>
      </c>
      <c r="G231" s="116">
        <v>41.1</v>
      </c>
      <c r="H231" s="116">
        <f t="shared" ref="H231:H232" si="20">TRUNC(F231*G231,2)</f>
        <v>10.27</v>
      </c>
    </row>
    <row r="232" spans="1:8" ht="24" customHeight="1" x14ac:dyDescent="0.2">
      <c r="A232" s="104" t="s">
        <v>769</v>
      </c>
      <c r="B232" s="115" t="s">
        <v>291</v>
      </c>
      <c r="C232" s="115" t="s">
        <v>16</v>
      </c>
      <c r="D232" s="127" t="s">
        <v>285</v>
      </c>
      <c r="E232" s="115" t="s">
        <v>25</v>
      </c>
      <c r="F232" s="115">
        <v>0.7</v>
      </c>
      <c r="G232" s="116">
        <v>15.52</v>
      </c>
      <c r="H232" s="116">
        <f t="shared" si="20"/>
        <v>10.86</v>
      </c>
    </row>
    <row r="233" spans="1:8" ht="24" customHeight="1" x14ac:dyDescent="0.2">
      <c r="A233" s="104" t="s">
        <v>770</v>
      </c>
      <c r="B233" s="115"/>
      <c r="C233" s="115"/>
      <c r="D233" s="127"/>
      <c r="E233" s="115"/>
      <c r="F233" s="115"/>
      <c r="G233" s="116"/>
      <c r="H233" s="116"/>
    </row>
    <row r="234" spans="1:8" ht="30.75" customHeight="1" x14ac:dyDescent="0.2">
      <c r="A234" s="104" t="s">
        <v>771</v>
      </c>
      <c r="B234" s="121" t="s">
        <v>254</v>
      </c>
      <c r="C234" s="121" t="s">
        <v>142</v>
      </c>
      <c r="D234" s="122" t="s">
        <v>283</v>
      </c>
      <c r="E234" s="121"/>
      <c r="F234" s="121" t="s">
        <v>275</v>
      </c>
      <c r="G234" s="146"/>
      <c r="H234" s="125">
        <f>SUM(H235:H237)</f>
        <v>3548.4300000000003</v>
      </c>
    </row>
    <row r="235" spans="1:8" ht="36" customHeight="1" x14ac:dyDescent="0.2">
      <c r="A235" s="104" t="s">
        <v>772</v>
      </c>
      <c r="B235" s="115" t="s">
        <v>458</v>
      </c>
      <c r="C235" s="115" t="s">
        <v>16</v>
      </c>
      <c r="D235" s="127" t="s">
        <v>459</v>
      </c>
      <c r="E235" s="115" t="s">
        <v>355</v>
      </c>
      <c r="F235" s="144">
        <v>66</v>
      </c>
      <c r="G235" s="148">
        <v>68.040000000000006</v>
      </c>
      <c r="H235" s="145">
        <f t="shared" ref="H235:H237" si="21">TRUNC(F235*G235,2)</f>
        <v>4490.6400000000003</v>
      </c>
    </row>
    <row r="236" spans="1:8" ht="36" customHeight="1" x14ac:dyDescent="0.2">
      <c r="A236" s="104" t="s">
        <v>773</v>
      </c>
      <c r="B236" s="115" t="s">
        <v>460</v>
      </c>
      <c r="C236" s="115" t="s">
        <v>16</v>
      </c>
      <c r="D236" s="127" t="s">
        <v>461</v>
      </c>
      <c r="E236" s="115" t="s">
        <v>335</v>
      </c>
      <c r="F236" s="144">
        <v>116.49</v>
      </c>
      <c r="G236" s="148">
        <v>24.7</v>
      </c>
      <c r="H236" s="145">
        <f t="shared" si="21"/>
        <v>2877.3</v>
      </c>
    </row>
    <row r="237" spans="1:8" ht="24" customHeight="1" x14ac:dyDescent="0.2">
      <c r="A237" s="104" t="s">
        <v>774</v>
      </c>
      <c r="B237" s="115" t="s">
        <v>462</v>
      </c>
      <c r="C237" s="115" t="s">
        <v>16</v>
      </c>
      <c r="D237" s="127" t="s">
        <v>463</v>
      </c>
      <c r="E237" s="115" t="s">
        <v>25</v>
      </c>
      <c r="F237" s="144">
        <v>-182.49</v>
      </c>
      <c r="G237" s="148">
        <v>20.93</v>
      </c>
      <c r="H237" s="145">
        <f t="shared" si="21"/>
        <v>-3819.51</v>
      </c>
    </row>
    <row r="238" spans="1:8" ht="24" customHeight="1" x14ac:dyDescent="0.2">
      <c r="A238" s="104" t="s">
        <v>775</v>
      </c>
      <c r="B238" s="115"/>
      <c r="C238" s="115"/>
      <c r="D238" s="127"/>
      <c r="E238" s="115"/>
      <c r="F238" s="115"/>
      <c r="G238" s="147"/>
      <c r="H238" s="116"/>
    </row>
    <row r="239" spans="1:8" ht="45" customHeight="1" x14ac:dyDescent="0.2">
      <c r="A239" s="104" t="s">
        <v>776</v>
      </c>
      <c r="B239" s="121" t="s">
        <v>254</v>
      </c>
      <c r="C239" s="121" t="s">
        <v>178</v>
      </c>
      <c r="D239" s="122" t="s">
        <v>179</v>
      </c>
      <c r="E239" s="121"/>
      <c r="F239" s="121" t="s">
        <v>276</v>
      </c>
      <c r="G239" s="124"/>
      <c r="H239" s="125">
        <f>SUM(H240:H246)</f>
        <v>80.790000000000006</v>
      </c>
    </row>
    <row r="240" spans="1:8" ht="48" customHeight="1" x14ac:dyDescent="0.2">
      <c r="A240" s="104" t="s">
        <v>777</v>
      </c>
      <c r="B240" s="115" t="s">
        <v>87</v>
      </c>
      <c r="C240" s="115" t="s">
        <v>16</v>
      </c>
      <c r="D240" s="127" t="s">
        <v>88</v>
      </c>
      <c r="E240" s="115" t="s">
        <v>40</v>
      </c>
      <c r="F240" s="115">
        <v>0.15</v>
      </c>
      <c r="G240" s="116">
        <v>8.3000000000000007</v>
      </c>
      <c r="H240" s="116">
        <f t="shared" ref="H240:H246" si="22">TRUNC(F240*G240,2)</f>
        <v>1.24</v>
      </c>
    </row>
    <row r="241" spans="1:8" ht="24" customHeight="1" x14ac:dyDescent="0.2">
      <c r="A241" s="104" t="s">
        <v>778</v>
      </c>
      <c r="B241" s="115" t="s">
        <v>464</v>
      </c>
      <c r="C241" s="115" t="s">
        <v>16</v>
      </c>
      <c r="D241" s="127" t="s">
        <v>465</v>
      </c>
      <c r="E241" s="115" t="s">
        <v>40</v>
      </c>
      <c r="F241" s="115">
        <v>0.2</v>
      </c>
      <c r="G241" s="116">
        <v>36.19</v>
      </c>
      <c r="H241" s="116">
        <f t="shared" si="22"/>
        <v>7.23</v>
      </c>
    </row>
    <row r="242" spans="1:8" ht="36" customHeight="1" x14ac:dyDescent="0.2">
      <c r="A242" s="104" t="s">
        <v>779</v>
      </c>
      <c r="B242" s="115" t="s">
        <v>348</v>
      </c>
      <c r="C242" s="115" t="s">
        <v>16</v>
      </c>
      <c r="D242" s="127" t="s">
        <v>349</v>
      </c>
      <c r="E242" s="115" t="s">
        <v>350</v>
      </c>
      <c r="F242" s="115">
        <v>4.88</v>
      </c>
      <c r="G242" s="116">
        <v>8.1</v>
      </c>
      <c r="H242" s="116">
        <f t="shared" si="22"/>
        <v>39.520000000000003</v>
      </c>
    </row>
    <row r="243" spans="1:8" ht="36" customHeight="1" x14ac:dyDescent="0.2">
      <c r="A243" s="104" t="s">
        <v>780</v>
      </c>
      <c r="B243" s="113" t="s">
        <v>184</v>
      </c>
      <c r="C243" s="113" t="s">
        <v>254</v>
      </c>
      <c r="D243" s="131" t="str">
        <f>D248</f>
        <v>EXECUÇÃO DE IMPRIMAÇÃO COM ASFALTO DILUIÍDO - CM-30 (SINAPI 96401)</v>
      </c>
      <c r="E243" s="114" t="s">
        <v>47</v>
      </c>
      <c r="F243" s="114">
        <v>1</v>
      </c>
      <c r="G243" s="117">
        <f>H248</f>
        <v>9.1000000000000014</v>
      </c>
      <c r="H243" s="116">
        <f t="shared" si="22"/>
        <v>9.1</v>
      </c>
    </row>
    <row r="244" spans="1:8" ht="45.75" customHeight="1" x14ac:dyDescent="0.2">
      <c r="A244" s="104" t="s">
        <v>781</v>
      </c>
      <c r="B244" s="115" t="s">
        <v>93</v>
      </c>
      <c r="C244" s="115" t="s">
        <v>16</v>
      </c>
      <c r="D244" s="127" t="s">
        <v>94</v>
      </c>
      <c r="E244" s="115" t="s">
        <v>466</v>
      </c>
      <c r="F244" s="115">
        <v>0.34</v>
      </c>
      <c r="G244" s="116">
        <v>1.37</v>
      </c>
      <c r="H244" s="116">
        <f t="shared" si="22"/>
        <v>0.46</v>
      </c>
    </row>
    <row r="245" spans="1:8" ht="29.25" customHeight="1" x14ac:dyDescent="0.2">
      <c r="A245" s="104" t="s">
        <v>782</v>
      </c>
      <c r="B245" s="115" t="s">
        <v>98</v>
      </c>
      <c r="C245" s="115" t="s">
        <v>16</v>
      </c>
      <c r="D245" s="127" t="s">
        <v>99</v>
      </c>
      <c r="E245" s="115" t="s">
        <v>47</v>
      </c>
      <c r="F245" s="115">
        <v>1</v>
      </c>
      <c r="G245" s="116">
        <v>19.91</v>
      </c>
      <c r="H245" s="116">
        <f t="shared" si="22"/>
        <v>19.91</v>
      </c>
    </row>
    <row r="246" spans="1:8" ht="29.25" customHeight="1" x14ac:dyDescent="0.2">
      <c r="A246" s="104" t="s">
        <v>783</v>
      </c>
      <c r="B246" s="115" t="s">
        <v>467</v>
      </c>
      <c r="C246" s="115" t="s">
        <v>16</v>
      </c>
      <c r="D246" s="127" t="s">
        <v>468</v>
      </c>
      <c r="E246" s="115" t="s">
        <v>350</v>
      </c>
      <c r="F246" s="115">
        <v>1.94</v>
      </c>
      <c r="G246" s="116">
        <v>1.72</v>
      </c>
      <c r="H246" s="116">
        <f t="shared" si="22"/>
        <v>3.33</v>
      </c>
    </row>
    <row r="247" spans="1:8" ht="36" customHeight="1" x14ac:dyDescent="0.2">
      <c r="A247" s="104" t="s">
        <v>784</v>
      </c>
      <c r="B247" s="115"/>
      <c r="C247" s="115"/>
      <c r="D247" s="127"/>
      <c r="E247" s="115"/>
      <c r="F247" s="115"/>
      <c r="G247" s="116"/>
      <c r="H247" s="116"/>
    </row>
    <row r="248" spans="1:8" ht="36" customHeight="1" x14ac:dyDescent="0.2">
      <c r="A248" s="104" t="s">
        <v>785</v>
      </c>
      <c r="B248" s="121" t="s">
        <v>254</v>
      </c>
      <c r="C248" s="121" t="s">
        <v>184</v>
      </c>
      <c r="D248" s="122" t="s">
        <v>185</v>
      </c>
      <c r="E248" s="121"/>
      <c r="F248" s="121" t="s">
        <v>276</v>
      </c>
      <c r="G248" s="124"/>
      <c r="H248" s="125">
        <f>SUM(H249:H256)</f>
        <v>9.1000000000000014</v>
      </c>
    </row>
    <row r="249" spans="1:8" ht="33.75" customHeight="1" x14ac:dyDescent="0.2">
      <c r="A249" s="104" t="s">
        <v>786</v>
      </c>
      <c r="B249" s="115" t="s">
        <v>422</v>
      </c>
      <c r="C249" s="115" t="s">
        <v>16</v>
      </c>
      <c r="D249" s="127" t="s">
        <v>423</v>
      </c>
      <c r="E249" s="115" t="s">
        <v>355</v>
      </c>
      <c r="F249" s="115">
        <v>2E-3</v>
      </c>
      <c r="G249" s="116">
        <v>10.28</v>
      </c>
      <c r="H249" s="116">
        <f t="shared" ref="H249:H256" si="23">TRUNC(F249*G249,2)</f>
        <v>0.02</v>
      </c>
    </row>
    <row r="250" spans="1:8" ht="33.75" customHeight="1" x14ac:dyDescent="0.2">
      <c r="A250" s="104" t="s">
        <v>787</v>
      </c>
      <c r="B250" s="115" t="s">
        <v>424</v>
      </c>
      <c r="C250" s="115" t="s">
        <v>16</v>
      </c>
      <c r="D250" s="127" t="s">
        <v>425</v>
      </c>
      <c r="E250" s="115" t="s">
        <v>335</v>
      </c>
      <c r="F250" s="115">
        <v>4.0000000000000001E-3</v>
      </c>
      <c r="G250" s="116">
        <v>4.8899999999999997</v>
      </c>
      <c r="H250" s="116">
        <f t="shared" si="23"/>
        <v>0.01</v>
      </c>
    </row>
    <row r="251" spans="1:8" ht="33.75" customHeight="1" x14ac:dyDescent="0.2">
      <c r="A251" s="104" t="s">
        <v>788</v>
      </c>
      <c r="B251" s="115">
        <v>41901</v>
      </c>
      <c r="C251" s="115" t="s">
        <v>16</v>
      </c>
      <c r="D251" s="127" t="s">
        <v>475</v>
      </c>
      <c r="E251" s="115" t="s">
        <v>296</v>
      </c>
      <c r="F251" s="115">
        <v>1.2</v>
      </c>
      <c r="G251" s="152">
        <v>6.79</v>
      </c>
      <c r="H251" s="116">
        <f t="shared" si="23"/>
        <v>8.14</v>
      </c>
    </row>
    <row r="252" spans="1:8" ht="60" customHeight="1" x14ac:dyDescent="0.2">
      <c r="A252" s="104" t="s">
        <v>789</v>
      </c>
      <c r="B252" s="115" t="s">
        <v>426</v>
      </c>
      <c r="C252" s="115" t="s">
        <v>16</v>
      </c>
      <c r="D252" s="127" t="s">
        <v>427</v>
      </c>
      <c r="E252" s="115" t="s">
        <v>355</v>
      </c>
      <c r="F252" s="144">
        <v>1E-3</v>
      </c>
      <c r="G252" s="148">
        <v>223.59</v>
      </c>
      <c r="H252" s="145">
        <f t="shared" si="23"/>
        <v>0.22</v>
      </c>
    </row>
    <row r="253" spans="1:8" ht="24" customHeight="1" x14ac:dyDescent="0.2">
      <c r="A253" s="104" t="s">
        <v>790</v>
      </c>
      <c r="B253" s="115" t="s">
        <v>291</v>
      </c>
      <c r="C253" s="115" t="s">
        <v>16</v>
      </c>
      <c r="D253" s="127" t="s">
        <v>285</v>
      </c>
      <c r="E253" s="115" t="s">
        <v>25</v>
      </c>
      <c r="F253" s="144">
        <v>6.0000000000000001E-3</v>
      </c>
      <c r="G253" s="148">
        <v>15.52</v>
      </c>
      <c r="H253" s="145">
        <f t="shared" si="23"/>
        <v>0.09</v>
      </c>
    </row>
    <row r="254" spans="1:8" ht="31.5" customHeight="1" x14ac:dyDescent="0.2">
      <c r="A254" s="104" t="s">
        <v>791</v>
      </c>
      <c r="B254" s="115" t="s">
        <v>430</v>
      </c>
      <c r="C254" s="115" t="s">
        <v>16</v>
      </c>
      <c r="D254" s="127" t="s">
        <v>431</v>
      </c>
      <c r="E254" s="115" t="s">
        <v>355</v>
      </c>
      <c r="F254" s="144">
        <v>2E-3</v>
      </c>
      <c r="G254" s="148">
        <v>137.69999999999999</v>
      </c>
      <c r="H254" s="145">
        <f t="shared" si="23"/>
        <v>0.27</v>
      </c>
    </row>
    <row r="255" spans="1:8" ht="31.5" customHeight="1" x14ac:dyDescent="0.2">
      <c r="A255" s="104" t="s">
        <v>792</v>
      </c>
      <c r="B255" s="115" t="s">
        <v>432</v>
      </c>
      <c r="C255" s="115" t="s">
        <v>16</v>
      </c>
      <c r="D255" s="127" t="s">
        <v>433</v>
      </c>
      <c r="E255" s="115" t="s">
        <v>335</v>
      </c>
      <c r="F255" s="144">
        <v>4.0000000000000001E-3</v>
      </c>
      <c r="G255" s="148">
        <v>33.86</v>
      </c>
      <c r="H255" s="145">
        <f t="shared" si="23"/>
        <v>0.13</v>
      </c>
    </row>
    <row r="256" spans="1:8" ht="60" customHeight="1" x14ac:dyDescent="0.2">
      <c r="A256" s="104" t="s">
        <v>793</v>
      </c>
      <c r="B256" s="115" t="s">
        <v>428</v>
      </c>
      <c r="C256" s="115" t="s">
        <v>16</v>
      </c>
      <c r="D256" s="127" t="s">
        <v>429</v>
      </c>
      <c r="E256" s="115" t="s">
        <v>335</v>
      </c>
      <c r="F256" s="144">
        <v>5.0000000000000001E-3</v>
      </c>
      <c r="G256" s="148">
        <v>44.61</v>
      </c>
      <c r="H256" s="145">
        <f t="shared" si="23"/>
        <v>0.22</v>
      </c>
    </row>
    <row r="257" spans="2:8" x14ac:dyDescent="0.2">
      <c r="B257" s="106"/>
      <c r="C257" s="106"/>
      <c r="D257" s="129"/>
      <c r="E257" s="106"/>
      <c r="F257" s="106"/>
      <c r="G257" s="110"/>
      <c r="H257" s="110"/>
    </row>
    <row r="258" spans="2:8" ht="60" customHeight="1" x14ac:dyDescent="0.2">
      <c r="B258" s="105"/>
      <c r="C258" s="105"/>
      <c r="D258" s="130"/>
      <c r="E258" s="105"/>
      <c r="F258" s="105"/>
      <c r="G258" s="111"/>
      <c r="H258" s="111"/>
    </row>
    <row r="259" spans="2:8" ht="69.95" customHeight="1" x14ac:dyDescent="0.2">
      <c r="B259" s="274"/>
      <c r="C259" s="274"/>
      <c r="D259" s="274"/>
      <c r="E259" s="274"/>
      <c r="F259" s="274"/>
      <c r="G259" s="274"/>
      <c r="H259" s="274"/>
    </row>
  </sheetData>
  <mergeCells count="4">
    <mergeCell ref="E1:F1"/>
    <mergeCell ref="E2:F2"/>
    <mergeCell ref="B259:H259"/>
    <mergeCell ref="B3:H3"/>
  </mergeCells>
  <phoneticPr fontId="31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Orçamento Sintético</vt:lpstr>
      <vt:lpstr>CFF</vt:lpstr>
      <vt:lpstr>BDI</vt:lpstr>
      <vt:lpstr>CPU´S</vt:lpstr>
      <vt:lpstr>'Orçamento Sintético'!Titulos_de_impressao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Licitação</cp:lastModifiedBy>
  <cp:revision>0</cp:revision>
  <cp:lastPrinted>2021-07-13T12:56:53Z</cp:lastPrinted>
  <dcterms:created xsi:type="dcterms:W3CDTF">2021-07-12T14:49:57Z</dcterms:created>
  <dcterms:modified xsi:type="dcterms:W3CDTF">2021-11-26T12:21:04Z</dcterms:modified>
</cp:coreProperties>
</file>