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ICITAÇÕES 2022\PASTA - TOMADA DE PREÇOS\TOMADA DE PREÇOS 08_2022 PAVIMENTAÇÃO QUEBRA COCO E CAPÃO BONITO I\"/>
    </mc:Choice>
  </mc:AlternateContent>
  <bookViews>
    <workbookView xWindow="0" yWindow="0" windowWidth="28800" windowHeight="12435" activeTab="2"/>
  </bookViews>
  <sheets>
    <sheet name="Orçamento Sintético" sheetId="1" r:id="rId1"/>
    <sheet name="Cpu's" sheetId="2" r:id="rId2"/>
    <sheet name="Cronograma" sheetId="3" r:id="rId3"/>
  </sheets>
  <externalReferences>
    <externalReference r:id="rId4"/>
    <externalReference r:id="rId5"/>
  </externalReferences>
  <definedNames>
    <definedName name="_xlnm.Print_Area" localSheetId="1">'Cpu''s'!$A$1:$G$39</definedName>
    <definedName name="_xlnm.Print_Area" localSheetId="0">'Orçamento Sintético'!$A$1:$J$38</definedName>
    <definedName name="_xlnm.Print_Titles" localSheetId="0">'[1]repeated header'!$4:$4</definedName>
  </definedNames>
  <calcPr calcId="152511"/>
</workbook>
</file>

<file path=xl/calcChain.xml><?xml version="1.0" encoding="utf-8"?>
<calcChain xmlns="http://schemas.openxmlformats.org/spreadsheetml/2006/main">
  <c r="H4" i="3" l="1"/>
  <c r="C20" i="3"/>
  <c r="C18" i="3"/>
  <c r="C16" i="3"/>
  <c r="C14" i="3"/>
  <c r="C12" i="3"/>
  <c r="C10" i="3"/>
  <c r="E11" i="3" s="1"/>
  <c r="G21" i="3"/>
  <c r="H20" i="3"/>
  <c r="F21" i="3"/>
  <c r="B20" i="3"/>
  <c r="G19" i="3"/>
  <c r="F19" i="3"/>
  <c r="E19" i="3"/>
  <c r="H19" i="3" s="1"/>
  <c r="H18" i="3"/>
  <c r="B18" i="3"/>
  <c r="H16" i="3"/>
  <c r="E17" i="3"/>
  <c r="B16" i="3"/>
  <c r="G15" i="3"/>
  <c r="E15" i="3"/>
  <c r="H14" i="3"/>
  <c r="F15" i="3"/>
  <c r="B14" i="3"/>
  <c r="G13" i="3"/>
  <c r="F13" i="3"/>
  <c r="E13" i="3"/>
  <c r="H13" i="3" s="1"/>
  <c r="H12" i="3"/>
  <c r="B12" i="3"/>
  <c r="H10" i="3"/>
  <c r="B10" i="3"/>
  <c r="B5" i="3"/>
  <c r="B4" i="3"/>
  <c r="B3" i="3"/>
  <c r="H15" i="3" l="1"/>
  <c r="C22" i="3"/>
  <c r="D16" i="3" s="1"/>
  <c r="F11" i="3"/>
  <c r="F17" i="3"/>
  <c r="G11" i="3"/>
  <c r="D14" i="3"/>
  <c r="G17" i="3"/>
  <c r="H17" i="3" s="1"/>
  <c r="E21" i="3"/>
  <c r="H21" i="3" s="1"/>
  <c r="G34" i="2"/>
  <c r="G27" i="2"/>
  <c r="G25" i="2"/>
  <c r="G12" i="2"/>
  <c r="G2" i="2"/>
  <c r="F22" i="3" l="1"/>
  <c r="E22" i="3"/>
  <c r="E23" i="3" s="1"/>
  <c r="F23" i="3" s="1"/>
  <c r="G22" i="3"/>
  <c r="D18" i="3"/>
  <c r="D12" i="3"/>
  <c r="D10" i="3"/>
  <c r="D20" i="3"/>
  <c r="H11" i="3"/>
  <c r="H23" i="3" s="1"/>
  <c r="M32" i="1"/>
  <c r="J7" i="1"/>
  <c r="J30" i="1"/>
  <c r="J24" i="1"/>
  <c r="J18" i="1"/>
  <c r="J12" i="1"/>
  <c r="J5" i="1"/>
  <c r="H35" i="1"/>
  <c r="H36" i="1"/>
  <c r="H34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6" i="1"/>
  <c r="I11" i="1"/>
  <c r="H11" i="1"/>
  <c r="I9" i="1"/>
  <c r="H9" i="1"/>
  <c r="G23" i="3" l="1"/>
  <c r="D22" i="3"/>
  <c r="H22" i="3" s="1"/>
</calcChain>
</file>

<file path=xl/sharedStrings.xml><?xml version="1.0" encoding="utf-8"?>
<sst xmlns="http://schemas.openxmlformats.org/spreadsheetml/2006/main" count="310" uniqueCount="172">
  <si>
    <t>Obra</t>
  </si>
  <si>
    <t>Bancos</t>
  </si>
  <si>
    <t>B.D.I.</t>
  </si>
  <si>
    <t>Encargos Sociais</t>
  </si>
  <si>
    <t>PAVIMENTAÇÃO CAPÃO BONITO 1</t>
  </si>
  <si>
    <t xml:space="preserve">SINAPI - 07/2022 - Mato Grosso do Sul
</t>
  </si>
  <si>
    <t>Não Desonerado: 0,00%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</si>
  <si>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</si>
  <si>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</si>
  <si>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</si>
  <si>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</si>
  <si>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</si>
  <si>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</si>
  <si>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</si>
  <si>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</si>
  <si>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</si>
  <si>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</si>
  <si>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</si>
  <si>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</si>
  <si>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LOCAL</t>
  </si>
  <si>
    <t xml:space="preserve"> 1.1 </t>
  </si>
  <si>
    <t xml:space="preserve"> 93565 </t>
  </si>
  <si>
    <t>SINAPI</t>
  </si>
  <si>
    <t>ENGENHEIRO CIVIL DE OBRA JUNIOR COM ENCARGOS COMPLEMENTARES</t>
  </si>
  <si>
    <t>MES</t>
  </si>
  <si>
    <t xml:space="preserve"> 2 </t>
  </si>
  <si>
    <t>IMPLANTAÇÃO ASFÁLTICA - PAVIMENTAÇÃO</t>
  </si>
  <si>
    <t xml:space="preserve"> 2.1 </t>
  </si>
  <si>
    <t xml:space="preserve"> 022550 </t>
  </si>
  <si>
    <t>Próprio</t>
  </si>
  <si>
    <t>EXECUÇÃO DE IMPRIMAÇÃO COM ASFALTO DILUÍDO  DE PETROLEO CM - IMPRIMA</t>
  </si>
  <si>
    <t>m²</t>
  </si>
  <si>
    <t xml:space="preserve"> 2.2 </t>
  </si>
  <si>
    <t xml:space="preserve"> 00000004 </t>
  </si>
  <si>
    <t>IMPRIMA (EMULSAO ASFALTICA PARA IMPRIMACAO)</t>
  </si>
  <si>
    <t>L/m²</t>
  </si>
  <si>
    <t xml:space="preserve"> 2.3 </t>
  </si>
  <si>
    <t xml:space="preserve"> 022568 </t>
  </si>
  <si>
    <t>PAVIMENTO COM TRATAMENTO SUPERFICIAL DUPLO, COM EMULSÃO ASFÁLTICA RR-2C, COM CAPA SELANTE. AF_01/2020</t>
  </si>
  <si>
    <t xml:space="preserve"> 2.4 </t>
  </si>
  <si>
    <t xml:space="preserve"> 00041903 </t>
  </si>
  <si>
    <t>EMULSAO ASFALTICA CATIONICA RR-2C PARA USO EM PAVIMENTACAO ASFALTICA (COLETADO CAIXA NA ANP ACRESCIDO DE ICMS)</t>
  </si>
  <si>
    <t>KG</t>
  </si>
  <si>
    <t xml:space="preserve"> 3 </t>
  </si>
  <si>
    <t>TRANSPORTE ( REVESTIMENTO VIA URBANA, DMT ATÉ 30KM</t>
  </si>
  <si>
    <t xml:space="preserve"> 3.1 </t>
  </si>
  <si>
    <t xml:space="preserve"> 102332 </t>
  </si>
  <si>
    <t>TRANSPORTE COM CAMINHÃO TANQUE DE TRANSPORTE DE MATERIAL ASFÁLTICO DE 20000 L, EM VIA URBANA PAVIMENTADA, DMT ATÉ 30KM (UNIDADE: TXKM). AF_07/2020</t>
  </si>
  <si>
    <t>TXKM</t>
  </si>
  <si>
    <t xml:space="preserve"> 3.2 </t>
  </si>
  <si>
    <t xml:space="preserve"> 3.3 </t>
  </si>
  <si>
    <t xml:space="preserve"> 95880 </t>
  </si>
  <si>
    <t>TRANSPORTE COM CAMINHÃO BASCULANTE DE 18 M³, EM VIA URBANA PAVIMENTADA, DMT ATÉ 30 KM (UNIDADE: TXKM). AF_07/2020</t>
  </si>
  <si>
    <t xml:space="preserve"> 3.4 </t>
  </si>
  <si>
    <t xml:space="preserve"> 3.5 </t>
  </si>
  <si>
    <t xml:space="preserve"> 4 </t>
  </si>
  <si>
    <t>TRANSPORTE (REVESTIMENTO VIA URBANA PAVIMENTADA, DMT EXEDENTE A 30KM)</t>
  </si>
  <si>
    <t xml:space="preserve"> 4.1 </t>
  </si>
  <si>
    <t xml:space="preserve"> 102333 </t>
  </si>
  <si>
    <t>TRANSPORTE COM CAMINHÃO TANQUE DE TRANSPORTE DE MATERIAL ASFÁLTICO DE 20000 L, EM VIA URBANA PAVIMENTADA, ADICIONAL PARA DMT EXCEDENTE A 30 KM (UNIDADE: TXKM). AF_07/2020</t>
  </si>
  <si>
    <t xml:space="preserve"> 4.2 </t>
  </si>
  <si>
    <t xml:space="preserve"> 4.3 </t>
  </si>
  <si>
    <t xml:space="preserve"> 95430 </t>
  </si>
  <si>
    <t>TRANSPORTE COM CAMINHÃO BASCULANTE DE 18 M³, EM VIA URBANA PAVIMENTADA, ADICIONAL PARA DMT EXCEDENTE A 30 KM (UNIDADE: TXKM). AF_07/2020</t>
  </si>
  <si>
    <t xml:space="preserve"> 4.4 </t>
  </si>
  <si>
    <t xml:space="preserve"> 4.5 </t>
  </si>
  <si>
    <t xml:space="preserve"> 5 </t>
  </si>
  <si>
    <t>TRANSPORTE (REVESTIMENTO (PRIMARIO)</t>
  </si>
  <si>
    <t xml:space="preserve"> 5.1 </t>
  </si>
  <si>
    <t xml:space="preserve"> 100970 </t>
  </si>
  <si>
    <t>TRANSPORTE COM CAMINHÃO TANQUE DE TRANSPORTE DE MATERIAL ASFÁLTICO DE 20000 L, EM VIA URBANA EM  REVESTIMENTO PRIMÁRIO (UNIDADE: TXKM). AF_07/2020</t>
  </si>
  <si>
    <t xml:space="preserve"> 5.2 </t>
  </si>
  <si>
    <t xml:space="preserve"> 5.3 </t>
  </si>
  <si>
    <t xml:space="preserve"> 95429 </t>
  </si>
  <si>
    <t>TRANSPORTE COM CAMINHÃO BASCULANTE DE 18 M³, EM VIA URBANA EM REVESTIMENTO PRIMÁRIO (UNIDADE: TXKM). AF_07/2020</t>
  </si>
  <si>
    <t xml:space="preserve"> 5.4 </t>
  </si>
  <si>
    <t xml:space="preserve"> 5.5 </t>
  </si>
  <si>
    <t xml:space="preserve"> 6 </t>
  </si>
  <si>
    <t>MEIO-FIO (GUIA) COM SARJETA/TENTO</t>
  </si>
  <si>
    <t xml:space="preserve"> 6.1 </t>
  </si>
  <si>
    <t xml:space="preserve"> 74209/059 </t>
  </si>
  <si>
    <t>MEIO-FIO (GUIA) COM SARJETA, CONCRETO FCK = 15MPA, SEÇÃO 615 CM², MOLDADO NO LOCAL, INCLUSIVE ESCAVAÇÃO E PINTURA A CAL EM UMA DEMÃO</t>
  </si>
  <si>
    <t>M</t>
  </si>
  <si>
    <t xml:space="preserve"> 6.2 </t>
  </si>
  <si>
    <t xml:space="preserve"> PLO - 006 </t>
  </si>
  <si>
    <t>Total sem BDI</t>
  </si>
  <si>
    <t>Total do BDI</t>
  </si>
  <si>
    <t>Total Geral</t>
  </si>
  <si>
    <t>B.D.I. - Reduzido</t>
  </si>
  <si>
    <t>TENTO DE CONCRETO MOLDADO NO LOCAL 10/20x40cm</t>
  </si>
  <si>
    <t>_______________________________________________________________
Jônatas Kachorroski
Engenheiro Civil CREA-MS 64432/D</t>
  </si>
  <si>
    <t>FONTE</t>
  </si>
  <si>
    <t>CODIGO</t>
  </si>
  <si>
    <t>COMPOSIÇÕES</t>
  </si>
  <si>
    <t>UNIDADE</t>
  </si>
  <si>
    <t xml:space="preserve">COEFICIENTE </t>
  </si>
  <si>
    <t>NÃO DESONERADO</t>
  </si>
  <si>
    <t xml:space="preserve">PRÓPRIA </t>
  </si>
  <si>
    <t>H</t>
  </si>
  <si>
    <t>SERVENTE COM ENCARGOS COMPLEMENTARES</t>
  </si>
  <si>
    <t>m³</t>
  </si>
  <si>
    <t>EXECUÇÃO DE IMPRIMAÇÃO COM ASFALTO DILUÍDO DE PETROLEO CM - IMPRIMA</t>
  </si>
  <si>
    <t>VASSOURA MECÂNICA REBOCÁVEL COM ESCOVA CILÍNDRICA, LARGURA ÚTIL DE VARRIMENTO DE 2,44 M - CHP DIURNO. AF_06/2014</t>
  </si>
  <si>
    <t>CHP</t>
  </si>
  <si>
    <t>VASSOURA MECÂNICA REBOCÁVEL COM ESCOVA CILÍNDRICA, LARGURA ÚTIL DE VARRIMENTO DE 2,44 M - CHI DIURNO. AF_06/2014</t>
  </si>
  <si>
    <t>CHI</t>
  </si>
  <si>
    <t>ESPARGIDOR DE ASFALTO PRESSURIZADO, TANQUE 6 M3 COM ISOLAÇÃO TÉRMICA, AQUECIDO COM 2 MAÇARICOS, COM BARRA ESPARGIDORA 3,60 M, MONTADO SOBRE CAMINHÃO TOCO, PBT 14.300 KG, POTÊNCIA 185 CV - CHP DIURNO. AF_08/2015</t>
  </si>
  <si>
    <t>TRATOR DE PNEUS, POTÊNCIA 85 CV, TRAÇÃO 4X4, PESO COM LASTRO DE 4.675 KG - CHP DIURNO. AF_06/2014</t>
  </si>
  <si>
    <t>TRATOR DE PNEUS, POTÊNCIA 85 CV, TRAÇÃO 4X4, PESO COM LASTRO DE 4.675 KG - CHI DIURNO. AF_06/2014</t>
  </si>
  <si>
    <t>ESPARGIDOR DE ASFALTO PRESSURIZADO, TANQUE 6 M3 COM ISOLAÇÃO TÉRMICA, AQUECIDO COM 2 MAÇARICOS, COM BARRA ESPARGIDORA 3,60 M, MONTADO SOBRE CAMINHÃO TOCO, PBT 14.300 KG, POTÊNCIA 185 CV - CHI DIURNO. AF_08/2015</t>
  </si>
  <si>
    <t>00000004</t>
  </si>
  <si>
    <t>0000000004</t>
  </si>
  <si>
    <t xml:space="preserve">EXECUÇÃO DE PAVIMENTO COM TRATAMENTO SUPERFICIAL DUPLO, COM EMULSÃO ASFÁLTICA RR-2C, COM CAPA </t>
  </si>
  <si>
    <t>ROLO COMPACTADOR DE PNEUS ESTÁTICO, PRESSÃO VARIÁVEL, POTÊNCIA 111 HP, PESO SEM/COM LASTRO 9,5 / 26 T, LARGURA DE TRABALHO 1,90 M - CHP DIURNO. AF_07/2014</t>
  </si>
  <si>
    <t>ROLO COMPACTADOR DE PNEUS ESTÁTICO, PRESSÃO VARIÁVEL, POTÊNCIA 111 HP, PESO SEM/COM LASTRO 9,5 / 26 T, LARGURA DE TRABALHO 1,90 M - CHI DIURNO. AF_07/2014</t>
  </si>
  <si>
    <t>TANQUE DE ASFALTO ESTACIONÁRIO COM SERPENTINA, CAPACIDADE 30.000 L - CHP DIURNO. AF_06/2014</t>
  </si>
  <si>
    <t>CAMINHÃO BASCULANTE 10 M3, TRUCADO CABINE SIMPLES, PESO BRUTO TOTAL 23.000 KG, CARGA ÚTIL MÁXIMA 15.935 KG, DISTÂNCIA ENTRE EIXOS 4,80 M, POTÊNCIA 230 CV INCLUSIVE CAÇAMBA METÁLICA - CHP DIURNO. AF_06/2014</t>
  </si>
  <si>
    <t>00000370</t>
  </si>
  <si>
    <t>AREIA MEDIA - POSTO JAZIDA/FORNECEDOR (RETIRADO NA JAZIDA, SEM TRANSPORTE)</t>
  </si>
  <si>
    <t>00004720</t>
  </si>
  <si>
    <t>PEDRA BRITADA N. 0, OU PEDRISCO (4,8 A 9,5 MM) POSTO PEDREIRA/FORNECEDOR, SEM FRETE</t>
  </si>
  <si>
    <t>00004721</t>
  </si>
  <si>
    <t>PEDRA BRITADA N. 1 (9,5 a 19 MM) POSTO PEDREIRA/FORNECEDOR, SEM FRETE</t>
  </si>
  <si>
    <t>00041903</t>
  </si>
  <si>
    <t>EMULSAO ASFALTICA CATIONICA RR-2C PARA USO EM PAVIMENTACAO ASFALTICA (COLETADO CAIXA NA ANP ACRESCIDO DE ICMS) Insumo</t>
  </si>
  <si>
    <t xml:space="preserve"> SERVENTE COM ENCARGOS COMPLEMENTARES</t>
  </si>
  <si>
    <t xml:space="preserve">0.040425 </t>
  </si>
  <si>
    <t>CONCRETO FCK = 15MPA, TRAÇO 1:3,4:3,5 (EM MASSA SECA DE CIMENTO/ AREIA MÉDIA/ BRITA 1) - PREPARO MECÂNICO COM BETONEIRA 400 L. AF_05/2021</t>
  </si>
  <si>
    <t xml:space="preserve">0.0615 </t>
  </si>
  <si>
    <t>LANÇAMENTO COM USO DE BALDES, ADENSAMENTO E ACABAMENTO DE CONCRETO EM ESTRUTURAS. AF_12/2015</t>
  </si>
  <si>
    <t xml:space="preserve"> ESCAVAÇÃO MANUAL DE VALA COM PROFUNDIDADE MENOR OU IGUAL A 1,30 M. AF_02/2021</t>
  </si>
  <si>
    <t>0.0462</t>
  </si>
  <si>
    <t xml:space="preserve"> PINTURA DE MEIO-FIO COM TINTA BRANCA A BASE DE CAL (CAIAÇÃO). AF_05/2021</t>
  </si>
  <si>
    <t>0.25</t>
  </si>
  <si>
    <t xml:space="preserve"> TRANSPORTE COM CAMINHÃO BASCULANTE DE 6 M³, EM VIA URBANA PAVIMENTADA, DMT ATÉ 30 KM (UNIDADE: M3XKM). AF_07/2020</t>
  </si>
  <si>
    <t>M3XKM</t>
  </si>
  <si>
    <t xml:space="preserve">0.86625 </t>
  </si>
  <si>
    <t>PEDREIRO COM ENCARGOS COMPLEMENTARES</t>
  </si>
  <si>
    <t>PLO-006</t>
  </si>
  <si>
    <t>0,428</t>
  </si>
  <si>
    <t>1,432</t>
  </si>
  <si>
    <t>000050</t>
  </si>
  <si>
    <t xml:space="preserve"> CIMENTO PORTLAND CP III 32RS NBR 11578 (quilo)</t>
  </si>
  <si>
    <t>21,7</t>
  </si>
  <si>
    <t>000100</t>
  </si>
  <si>
    <t>AREIA GROSSA LAVADA</t>
  </si>
  <si>
    <t>0,049</t>
  </si>
  <si>
    <t>000200</t>
  </si>
  <si>
    <t>PEDRA BRITADA #1 E 2</t>
  </si>
  <si>
    <t>0,056</t>
  </si>
  <si>
    <t xml:space="preserve"> </t>
  </si>
  <si>
    <t>PREFEITURA MUNICIPAL DE SIDROLÂNDIA</t>
  </si>
  <si>
    <t>OBRA:</t>
  </si>
  <si>
    <t>BDI</t>
  </si>
  <si>
    <t>ÁREA TOTAL: (m²)</t>
  </si>
  <si>
    <t>LOCAL:</t>
  </si>
  <si>
    <t xml:space="preserve">       CRONOGRAMA FÍSICO FINANCEIRO</t>
  </si>
  <si>
    <t>ITEM:</t>
  </si>
  <si>
    <t>DISCRIMINAÇÃO:</t>
  </si>
  <si>
    <t>TOTAL DA FASE</t>
  </si>
  <si>
    <t>%</t>
  </si>
  <si>
    <t>PRAZO DE EXECUÇÃO</t>
  </si>
  <si>
    <t>TOTAL</t>
  </si>
  <si>
    <t>1.0</t>
  </si>
  <si>
    <t>2.0</t>
  </si>
  <si>
    <t>3.0</t>
  </si>
  <si>
    <t>4.0</t>
  </si>
  <si>
    <t>5.0</t>
  </si>
  <si>
    <t>6.0</t>
  </si>
  <si>
    <t>TOTAL SIMPLES</t>
  </si>
  <si>
    <t>TOTAL ACUMULADO</t>
  </si>
  <si>
    <t>COMPOSIÇÃO BDI NÃO DESONERADO -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</si>
</sst>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#,##0.00\ %"/>
  </numFmts>
  <fonts count="40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95">
    <xf numFmtId="0" fontId="0" fillId="0" borderId="0" xfId="0"/>
    <xf numFmtId="10" fontId="0" fillId="0" borderId="0" xfId="0" applyNumberFormat="1"/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1" fillId="21" borderId="6" xfId="0" applyFont="1" applyFill="1" applyBorder="1" applyAlignment="1">
      <alignment horizontal="left" vertical="center" wrapText="1"/>
    </xf>
    <xf numFmtId="0" fontId="21" fillId="21" borderId="0" xfId="0" applyFont="1" applyFill="1" applyBorder="1" applyAlignment="1">
      <alignment horizontal="left" vertical="center" wrapText="1"/>
    </xf>
    <xf numFmtId="0" fontId="21" fillId="21" borderId="0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left" vertical="center" wrapText="1"/>
    </xf>
    <xf numFmtId="0" fontId="12" fillId="13" borderId="1" xfId="0" applyFont="1" applyFill="1" applyBorder="1" applyAlignment="1">
      <alignment horizontal="right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 wrapText="1"/>
    </xf>
    <xf numFmtId="4" fontId="13" fillId="14" borderId="1" xfId="0" applyNumberFormat="1" applyFont="1" applyFill="1" applyBorder="1" applyAlignment="1">
      <alignment horizontal="right" vertical="center" wrapText="1"/>
    </xf>
    <xf numFmtId="164" fontId="14" fillId="15" borderId="9" xfId="0" applyNumberFormat="1" applyFont="1" applyFill="1" applyBorder="1" applyAlignment="1">
      <alignment horizontal="right" vertical="center" wrapText="1"/>
    </xf>
    <xf numFmtId="0" fontId="16" fillId="16" borderId="8" xfId="0" applyFont="1" applyFill="1" applyBorder="1" applyAlignment="1">
      <alignment horizontal="left" vertical="center" wrapText="1"/>
    </xf>
    <xf numFmtId="0" fontId="18" fillId="18" borderId="1" xfId="0" applyFont="1" applyFill="1" applyBorder="1" applyAlignment="1">
      <alignment horizontal="righ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7" fillId="17" borderId="1" xfId="0" applyFont="1" applyFill="1" applyBorder="1" applyAlignment="1">
      <alignment horizontal="center" vertical="center" wrapText="1"/>
    </xf>
    <xf numFmtId="4" fontId="19" fillId="19" borderId="1" xfId="0" applyNumberFormat="1" applyFont="1" applyFill="1" applyBorder="1" applyAlignment="1">
      <alignment horizontal="right" vertical="center" wrapText="1"/>
    </xf>
    <xf numFmtId="164" fontId="20" fillId="20" borderId="9" xfId="0" applyNumberFormat="1" applyFont="1" applyFill="1" applyBorder="1" applyAlignment="1">
      <alignment horizontal="right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2" fillId="13" borderId="11" xfId="0" applyFont="1" applyFill="1" applyBorder="1" applyAlignment="1">
      <alignment horizontal="right" vertical="center" wrapText="1"/>
    </xf>
    <xf numFmtId="0" fontId="10" fillId="11" borderId="11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center" vertical="center" wrapText="1"/>
    </xf>
    <xf numFmtId="4" fontId="13" fillId="14" borderId="11" xfId="0" applyNumberFormat="1" applyFont="1" applyFill="1" applyBorder="1" applyAlignment="1">
      <alignment horizontal="right" vertical="center" wrapText="1"/>
    </xf>
    <xf numFmtId="164" fontId="14" fillId="15" borderId="12" xfId="0" applyNumberFormat="1" applyFont="1" applyFill="1" applyBorder="1" applyAlignment="1">
      <alignment horizontal="right" vertical="center" wrapText="1"/>
    </xf>
    <xf numFmtId="0" fontId="26" fillId="26" borderId="6" xfId="0" applyFont="1" applyFill="1" applyBorder="1" applyAlignment="1">
      <alignment horizontal="center" vertical="center" wrapText="1"/>
    </xf>
    <xf numFmtId="0" fontId="26" fillId="26" borderId="0" xfId="0" applyFont="1" applyFill="1" applyBorder="1" applyAlignment="1">
      <alignment horizontal="center" vertical="center" wrapText="1"/>
    </xf>
    <xf numFmtId="0" fontId="26" fillId="26" borderId="7" xfId="0" applyFont="1" applyFill="1" applyBorder="1" applyAlignment="1">
      <alignment horizontal="center" vertical="center" wrapText="1"/>
    </xf>
    <xf numFmtId="0" fontId="25" fillId="25" borderId="0" xfId="0" applyFont="1" applyFill="1" applyBorder="1" applyAlignment="1">
      <alignment horizontal="left" vertical="center" wrapText="1"/>
    </xf>
    <xf numFmtId="0" fontId="23" fillId="23" borderId="0" xfId="0" applyFont="1" applyFill="1" applyBorder="1" applyAlignment="1">
      <alignment horizontal="right" vertical="center" wrapText="1"/>
    </xf>
    <xf numFmtId="0" fontId="22" fillId="22" borderId="6" xfId="0" applyFont="1" applyFill="1" applyBorder="1" applyAlignment="1">
      <alignment horizontal="center" vertical="center" wrapText="1"/>
    </xf>
    <xf numFmtId="0" fontId="22" fillId="22" borderId="0" xfId="0" applyFont="1" applyFill="1" applyBorder="1" applyAlignment="1">
      <alignment horizontal="center" vertical="center" wrapText="1"/>
    </xf>
    <xf numFmtId="0" fontId="22" fillId="22" borderId="7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left" vertical="center" wrapText="1"/>
    </xf>
    <xf numFmtId="0" fontId="12" fillId="13" borderId="20" xfId="0" applyFont="1" applyFill="1" applyBorder="1" applyAlignment="1">
      <alignment horizontal="righ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center" vertical="center" wrapText="1"/>
    </xf>
    <xf numFmtId="4" fontId="13" fillId="14" borderId="20" xfId="0" applyNumberFormat="1" applyFont="1" applyFill="1" applyBorder="1" applyAlignment="1">
      <alignment horizontal="right" vertical="center" wrapText="1"/>
    </xf>
    <xf numFmtId="164" fontId="14" fillId="15" borderId="21" xfId="0" applyNumberFormat="1" applyFont="1" applyFill="1" applyBorder="1" applyAlignment="1">
      <alignment horizontal="right" vertical="center" wrapText="1"/>
    </xf>
    <xf numFmtId="0" fontId="10" fillId="11" borderId="22" xfId="0" applyFont="1" applyFill="1" applyBorder="1" applyAlignment="1">
      <alignment horizontal="left" vertical="center" wrapText="1"/>
    </xf>
    <xf numFmtId="0" fontId="12" fillId="13" borderId="23" xfId="0" applyFont="1" applyFill="1" applyBorder="1" applyAlignment="1">
      <alignment horizontal="right" vertical="center" wrapText="1"/>
    </xf>
    <xf numFmtId="0" fontId="10" fillId="11" borderId="23" xfId="0" applyFont="1" applyFill="1" applyBorder="1" applyAlignment="1">
      <alignment horizontal="left" vertical="center" wrapText="1"/>
    </xf>
    <xf numFmtId="0" fontId="11" fillId="12" borderId="23" xfId="0" applyFont="1" applyFill="1" applyBorder="1" applyAlignment="1">
      <alignment horizontal="center" vertical="center" wrapText="1"/>
    </xf>
    <xf numFmtId="4" fontId="13" fillId="14" borderId="23" xfId="0" applyNumberFormat="1" applyFont="1" applyFill="1" applyBorder="1" applyAlignment="1">
      <alignment horizontal="right" vertical="center" wrapText="1"/>
    </xf>
    <xf numFmtId="164" fontId="14" fillId="15" borderId="24" xfId="0" applyNumberFormat="1" applyFont="1" applyFill="1" applyBorder="1" applyAlignment="1">
      <alignment horizontal="right" vertical="center" wrapText="1"/>
    </xf>
    <xf numFmtId="0" fontId="6" fillId="7" borderId="25" xfId="0" applyFont="1" applyFill="1" applyBorder="1" applyAlignment="1">
      <alignment horizontal="left" vertical="center" wrapText="1"/>
    </xf>
    <xf numFmtId="0" fontId="6" fillId="7" borderId="26" xfId="0" applyFont="1" applyFill="1" applyBorder="1" applyAlignment="1">
      <alignment horizontal="left" vertical="center" wrapText="1"/>
    </xf>
    <xf numFmtId="0" fontId="7" fillId="8" borderId="26" xfId="0" applyFont="1" applyFill="1" applyBorder="1" applyAlignment="1">
      <alignment horizontal="right" vertical="center" wrapText="1"/>
    </xf>
    <xf numFmtId="4" fontId="8" fillId="9" borderId="26" xfId="0" applyNumberFormat="1" applyFont="1" applyFill="1" applyBorder="1" applyAlignment="1">
      <alignment horizontal="right" vertical="center" wrapText="1"/>
    </xf>
    <xf numFmtId="164" fontId="9" fillId="10" borderId="27" xfId="0" applyNumberFormat="1" applyFont="1" applyFill="1" applyBorder="1" applyAlignment="1">
      <alignment horizontal="right" vertical="center" wrapText="1"/>
    </xf>
    <xf numFmtId="0" fontId="16" fillId="16" borderId="19" xfId="0" applyFont="1" applyFill="1" applyBorder="1" applyAlignment="1">
      <alignment horizontal="left" vertical="center" wrapText="1"/>
    </xf>
    <xf numFmtId="0" fontId="18" fillId="18" borderId="20" xfId="0" applyFont="1" applyFill="1" applyBorder="1" applyAlignment="1">
      <alignment horizontal="right" vertical="center" wrapText="1"/>
    </xf>
    <xf numFmtId="0" fontId="16" fillId="16" borderId="20" xfId="0" applyFont="1" applyFill="1" applyBorder="1" applyAlignment="1">
      <alignment horizontal="left" vertical="center" wrapText="1"/>
    </xf>
    <xf numFmtId="0" fontId="17" fillId="17" borderId="20" xfId="0" applyFont="1" applyFill="1" applyBorder="1" applyAlignment="1">
      <alignment horizontal="center" vertical="center" wrapText="1"/>
    </xf>
    <xf numFmtId="4" fontId="19" fillId="19" borderId="20" xfId="0" applyNumberFormat="1" applyFont="1" applyFill="1" applyBorder="1" applyAlignment="1">
      <alignment horizontal="right" vertical="center" wrapText="1"/>
    </xf>
    <xf numFmtId="164" fontId="20" fillId="20" borderId="21" xfId="0" applyNumberFormat="1" applyFont="1" applyFill="1" applyBorder="1" applyAlignment="1">
      <alignment horizontal="right" vertical="center" wrapText="1"/>
    </xf>
    <xf numFmtId="0" fontId="10" fillId="11" borderId="28" xfId="0" applyFont="1" applyFill="1" applyBorder="1" applyAlignment="1">
      <alignment horizontal="left" vertical="center" wrapText="1"/>
    </xf>
    <xf numFmtId="0" fontId="12" fillId="13" borderId="29" xfId="0" applyFont="1" applyFill="1" applyBorder="1" applyAlignment="1">
      <alignment horizontal="right" vertical="center" wrapText="1"/>
    </xf>
    <xf numFmtId="0" fontId="10" fillId="11" borderId="29" xfId="0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center" vertical="center" wrapText="1"/>
    </xf>
    <xf numFmtId="4" fontId="13" fillId="14" borderId="29" xfId="0" applyNumberFormat="1" applyFont="1" applyFill="1" applyBorder="1" applyAlignment="1">
      <alignment horizontal="right" vertical="center" wrapText="1"/>
    </xf>
    <xf numFmtId="164" fontId="14" fillId="15" borderId="30" xfId="0" applyNumberFormat="1" applyFont="1" applyFill="1" applyBorder="1" applyAlignment="1">
      <alignment horizontal="righ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righ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8" fillId="27" borderId="32" xfId="0" applyFont="1" applyFill="1" applyBorder="1" applyAlignment="1"/>
    <xf numFmtId="0" fontId="28" fillId="27" borderId="33" xfId="0" applyFont="1" applyFill="1" applyBorder="1"/>
    <xf numFmtId="0" fontId="28" fillId="27" borderId="36" xfId="0" applyFont="1" applyFill="1" applyBorder="1"/>
    <xf numFmtId="0" fontId="28" fillId="27" borderId="37" xfId="0" applyFont="1" applyFill="1" applyBorder="1"/>
    <xf numFmtId="0" fontId="0" fillId="0" borderId="38" xfId="0" applyBorder="1" applyAlignment="1">
      <alignment horizontal="center"/>
    </xf>
    <xf numFmtId="0" fontId="29" fillId="27" borderId="41" xfId="0" applyFont="1" applyFill="1" applyBorder="1"/>
    <xf numFmtId="0" fontId="28" fillId="27" borderId="41" xfId="0" applyFont="1" applyFill="1" applyBorder="1"/>
    <xf numFmtId="0" fontId="28" fillId="27" borderId="42" xfId="0" applyFont="1" applyFill="1" applyBorder="1" applyAlignment="1">
      <alignment vertical="top"/>
    </xf>
    <xf numFmtId="0" fontId="28" fillId="27" borderId="38" xfId="0" applyFont="1" applyFill="1" applyBorder="1" applyAlignment="1">
      <alignment horizontal="center"/>
    </xf>
    <xf numFmtId="0" fontId="28" fillId="27" borderId="42" xfId="0" applyFont="1" applyFill="1" applyBorder="1"/>
    <xf numFmtId="0" fontId="28" fillId="27" borderId="43" xfId="0" applyFont="1" applyFill="1" applyBorder="1"/>
    <xf numFmtId="0" fontId="29" fillId="27" borderId="42" xfId="0" applyFont="1" applyFill="1" applyBorder="1" applyAlignment="1">
      <alignment vertical="top"/>
    </xf>
    <xf numFmtId="0" fontId="0" fillId="0" borderId="42" xfId="0" applyBorder="1"/>
    <xf numFmtId="0" fontId="0" fillId="0" borderId="43" xfId="0" applyBorder="1"/>
    <xf numFmtId="49" fontId="28" fillId="27" borderId="42" xfId="0" applyNumberFormat="1" applyFont="1" applyFill="1" applyBorder="1" applyAlignment="1">
      <alignment horizontal="center" vertical="top"/>
    </xf>
    <xf numFmtId="49" fontId="29" fillId="27" borderId="42" xfId="0" applyNumberFormat="1" applyFont="1" applyFill="1" applyBorder="1" applyAlignment="1">
      <alignment vertical="top"/>
    </xf>
    <xf numFmtId="0" fontId="29" fillId="0" borderId="38" xfId="0" applyFont="1" applyBorder="1" applyAlignment="1">
      <alignment horizontal="center"/>
    </xf>
    <xf numFmtId="0" fontId="29" fillId="0" borderId="42" xfId="0" applyFont="1" applyBorder="1"/>
    <xf numFmtId="0" fontId="29" fillId="0" borderId="43" xfId="0" applyFont="1" applyBorder="1"/>
    <xf numFmtId="49" fontId="28" fillId="27" borderId="42" xfId="0" applyNumberFormat="1" applyFont="1" applyFill="1" applyBorder="1" applyAlignment="1">
      <alignment vertical="top"/>
    </xf>
    <xf numFmtId="0" fontId="28" fillId="27" borderId="42" xfId="0" applyFont="1" applyFill="1" applyBorder="1" applyAlignment="1">
      <alignment horizontal="center" vertical="top"/>
    </xf>
    <xf numFmtId="49" fontId="29" fillId="0" borderId="42" xfId="0" applyNumberFormat="1" applyFont="1" applyBorder="1" applyAlignment="1">
      <alignment horizontal="right"/>
    </xf>
    <xf numFmtId="49" fontId="29" fillId="27" borderId="42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29" fillId="27" borderId="45" xfId="0" applyFont="1" applyFill="1" applyBorder="1"/>
    <xf numFmtId="49" fontId="29" fillId="27" borderId="44" xfId="0" applyNumberFormat="1" applyFont="1" applyFill="1" applyBorder="1" applyAlignment="1">
      <alignment horizontal="right" vertical="top"/>
    </xf>
    <xf numFmtId="0" fontId="29" fillId="0" borderId="44" xfId="0" applyFont="1" applyBorder="1" applyAlignment="1">
      <alignment horizontal="center"/>
    </xf>
    <xf numFmtId="49" fontId="29" fillId="0" borderId="44" xfId="0" applyNumberFormat="1" applyFont="1" applyBorder="1" applyAlignment="1">
      <alignment horizontal="right"/>
    </xf>
    <xf numFmtId="0" fontId="29" fillId="0" borderId="48" xfId="0" applyFont="1" applyBorder="1"/>
    <xf numFmtId="0" fontId="32" fillId="0" borderId="55" xfId="0" applyFont="1" applyBorder="1" applyProtection="1"/>
    <xf numFmtId="0" fontId="32" fillId="0" borderId="56" xfId="0" applyFont="1" applyBorder="1" applyAlignment="1" applyProtection="1">
      <alignment horizontal="center" vertical="center"/>
    </xf>
    <xf numFmtId="0" fontId="32" fillId="0" borderId="55" xfId="0" applyFont="1" applyBorder="1" applyAlignment="1" applyProtection="1">
      <alignment wrapText="1"/>
    </xf>
    <xf numFmtId="0" fontId="32" fillId="0" borderId="41" xfId="0" applyFont="1" applyBorder="1" applyProtection="1"/>
    <xf numFmtId="0" fontId="37" fillId="0" borderId="60" xfId="0" applyNumberFormat="1" applyFont="1" applyFill="1" applyBorder="1" applyAlignment="1">
      <alignment horizontal="center" vertical="center"/>
    </xf>
    <xf numFmtId="10" fontId="38" fillId="0" borderId="57" xfId="0" applyNumberFormat="1" applyFont="1" applyFill="1" applyBorder="1" applyAlignment="1">
      <alignment horizontal="center" vertical="center"/>
    </xf>
    <xf numFmtId="44" fontId="37" fillId="0" borderId="64" xfId="1" applyFont="1" applyFill="1" applyBorder="1" applyAlignment="1">
      <alignment horizontal="center" vertical="center"/>
    </xf>
    <xf numFmtId="44" fontId="38" fillId="0" borderId="57" xfId="1" applyFont="1" applyFill="1" applyBorder="1" applyAlignment="1">
      <alignment horizontal="center" vertical="center"/>
    </xf>
    <xf numFmtId="44" fontId="37" fillId="0" borderId="49" xfId="1" applyFont="1" applyFill="1" applyBorder="1" applyAlignment="1">
      <alignment horizontal="right" vertical="center"/>
    </xf>
    <xf numFmtId="10" fontId="37" fillId="0" borderId="34" xfId="0" applyNumberFormat="1" applyFont="1" applyFill="1" applyBorder="1" applyAlignment="1">
      <alignment horizontal="center" vertical="center"/>
    </xf>
    <xf numFmtId="4" fontId="39" fillId="0" borderId="2" xfId="0" applyNumberFormat="1" applyFont="1" applyFill="1" applyBorder="1"/>
    <xf numFmtId="10" fontId="39" fillId="0" borderId="2" xfId="2" applyNumberFormat="1" applyFont="1" applyFill="1" applyBorder="1"/>
    <xf numFmtId="4" fontId="37" fillId="0" borderId="65" xfId="0" applyNumberFormat="1" applyFont="1" applyFill="1" applyBorder="1" applyAlignment="1">
      <alignment horizontal="right" vertical="center"/>
    </xf>
    <xf numFmtId="10" fontId="37" fillId="0" borderId="65" xfId="0" applyNumberFormat="1" applyFont="1" applyFill="1" applyBorder="1" applyAlignment="1">
      <alignment horizontal="center" vertical="center"/>
    </xf>
    <xf numFmtId="4" fontId="39" fillId="0" borderId="65" xfId="0" applyNumberFormat="1" applyFont="1" applyFill="1" applyBorder="1" applyAlignment="1">
      <alignment horizontal="right" vertical="center"/>
    </xf>
    <xf numFmtId="44" fontId="39" fillId="0" borderId="2" xfId="1" applyFont="1" applyFill="1" applyBorder="1"/>
    <xf numFmtId="10" fontId="21" fillId="21" borderId="31" xfId="0" applyNumberFormat="1" applyFont="1" applyFill="1" applyBorder="1" applyAlignment="1">
      <alignment horizontal="center" vertical="center" wrapText="1"/>
    </xf>
    <xf numFmtId="0" fontId="15" fillId="26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1" fillId="21" borderId="16" xfId="0" applyFont="1" applyFill="1" applyBorder="1" applyAlignment="1">
      <alignment horizontal="center" vertical="center" wrapText="1"/>
    </xf>
    <xf numFmtId="0" fontId="21" fillId="21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3" fillId="23" borderId="6" xfId="0" applyFont="1" applyFill="1" applyBorder="1" applyAlignment="1">
      <alignment horizontal="right" vertical="center" wrapText="1"/>
    </xf>
    <xf numFmtId="0" fontId="23" fillId="23" borderId="0" xfId="0" applyFont="1" applyFill="1" applyBorder="1" applyAlignment="1">
      <alignment horizontal="right" vertical="center" wrapText="1"/>
    </xf>
    <xf numFmtId="0" fontId="21" fillId="21" borderId="3" xfId="0" applyFont="1" applyFill="1" applyBorder="1" applyAlignment="1">
      <alignment horizontal="left" vertical="center" wrapText="1"/>
    </xf>
    <xf numFmtId="0" fontId="23" fillId="23" borderId="4" xfId="0" applyFont="1" applyFill="1" applyBorder="1" applyAlignment="1">
      <alignment horizontal="right" vertical="center" wrapText="1"/>
    </xf>
    <xf numFmtId="4" fontId="24" fillId="24" borderId="4" xfId="0" applyNumberFormat="1" applyFont="1" applyFill="1" applyBorder="1" applyAlignment="1">
      <alignment horizontal="right" vertical="center" wrapText="1"/>
    </xf>
    <xf numFmtId="0" fontId="23" fillId="23" borderId="5" xfId="0" applyFont="1" applyFill="1" applyBorder="1" applyAlignment="1">
      <alignment horizontal="right" vertical="center" wrapText="1"/>
    </xf>
    <xf numFmtId="0" fontId="21" fillId="21" borderId="16" xfId="0" applyFont="1" applyFill="1" applyBorder="1" applyAlignment="1">
      <alignment horizontal="left" vertical="center" wrapText="1"/>
    </xf>
    <xf numFmtId="0" fontId="23" fillId="23" borderId="17" xfId="0" applyFont="1" applyFill="1" applyBorder="1" applyAlignment="1">
      <alignment horizontal="right" vertical="center" wrapText="1"/>
    </xf>
    <xf numFmtId="4" fontId="24" fillId="24" borderId="17" xfId="0" applyNumberFormat="1" applyFont="1" applyFill="1" applyBorder="1" applyAlignment="1">
      <alignment horizontal="right" vertical="center" wrapText="1"/>
    </xf>
    <xf numFmtId="0" fontId="23" fillId="23" borderId="18" xfId="0" applyFont="1" applyFill="1" applyBorder="1" applyAlignment="1">
      <alignment horizontal="right" vertical="center" wrapText="1"/>
    </xf>
    <xf numFmtId="0" fontId="21" fillId="21" borderId="3" xfId="0" applyFont="1" applyFill="1" applyBorder="1" applyAlignment="1">
      <alignment horizontal="center" vertical="center" wrapText="1"/>
    </xf>
    <xf numFmtId="0" fontId="21" fillId="21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7" fillId="21" borderId="13" xfId="0" applyFont="1" applyFill="1" applyBorder="1" applyAlignment="1">
      <alignment horizontal="left" vertical="center" wrapText="1"/>
    </xf>
    <xf numFmtId="0" fontId="27" fillId="23" borderId="14" xfId="0" applyFont="1" applyFill="1" applyBorder="1" applyAlignment="1">
      <alignment horizontal="right" vertical="center" wrapText="1"/>
    </xf>
    <xf numFmtId="4" fontId="27" fillId="24" borderId="14" xfId="0" applyNumberFormat="1" applyFont="1" applyFill="1" applyBorder="1" applyAlignment="1">
      <alignment horizontal="right" vertical="center" wrapText="1"/>
    </xf>
    <xf numFmtId="0" fontId="27" fillId="23" borderId="15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8" fillId="27" borderId="39" xfId="0" applyFont="1" applyFill="1" applyBorder="1" applyAlignment="1">
      <alignment horizontal="left" vertical="top" wrapText="1"/>
    </xf>
    <xf numFmtId="0" fontId="28" fillId="27" borderId="40" xfId="0" applyFont="1" applyFill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30" fillId="27" borderId="34" xfId="0" applyFont="1" applyFill="1" applyBorder="1" applyAlignment="1">
      <alignment horizontal="center" vertical="center"/>
    </xf>
    <xf numFmtId="0" fontId="30" fillId="27" borderId="35" xfId="0" applyFont="1" applyFill="1" applyBorder="1" applyAlignment="1">
      <alignment horizontal="center" vertical="center"/>
    </xf>
    <xf numFmtId="0" fontId="29" fillId="0" borderId="39" xfId="0" applyFont="1" applyBorder="1" applyAlignment="1">
      <alignment horizontal="left" vertical="top" wrapText="1"/>
    </xf>
    <xf numFmtId="0" fontId="29" fillId="0" borderId="40" xfId="0" applyFont="1" applyBorder="1" applyAlignment="1">
      <alignment horizontal="left" vertical="top" wrapText="1"/>
    </xf>
    <xf numFmtId="0" fontId="29" fillId="0" borderId="39" xfId="0" applyFont="1" applyBorder="1" applyAlignment="1">
      <alignment horizontal="center" vertical="top" wrapText="1"/>
    </xf>
    <xf numFmtId="0" fontId="29" fillId="0" borderId="40" xfId="0" applyFont="1" applyBorder="1" applyAlignment="1">
      <alignment horizontal="center" vertical="top" wrapText="1"/>
    </xf>
    <xf numFmtId="0" fontId="29" fillId="0" borderId="46" xfId="0" applyFont="1" applyBorder="1" applyAlignment="1">
      <alignment horizontal="center" vertical="top" wrapText="1"/>
    </xf>
    <xf numFmtId="0" fontId="29" fillId="0" borderId="47" xfId="0" applyFont="1" applyBorder="1" applyAlignment="1">
      <alignment horizontal="center" vertical="top" wrapText="1"/>
    </xf>
    <xf numFmtId="0" fontId="28" fillId="27" borderId="39" xfId="0" applyFont="1" applyFill="1" applyBorder="1" applyAlignment="1">
      <alignment horizontal="center" vertical="top" wrapText="1"/>
    </xf>
    <xf numFmtId="0" fontId="28" fillId="27" borderId="40" xfId="0" applyFont="1" applyFill="1" applyBorder="1" applyAlignment="1">
      <alignment horizontal="center" vertical="top" wrapText="1"/>
    </xf>
    <xf numFmtId="0" fontId="37" fillId="0" borderId="65" xfId="0" applyNumberFormat="1" applyFont="1" applyFill="1" applyBorder="1" applyAlignment="1">
      <alignment horizontal="left" vertical="center"/>
    </xf>
    <xf numFmtId="0" fontId="37" fillId="0" borderId="66" xfId="0" applyNumberFormat="1" applyFont="1" applyFill="1" applyBorder="1" applyAlignment="1">
      <alignment horizontal="left" vertical="center"/>
    </xf>
    <xf numFmtId="0" fontId="37" fillId="0" borderId="67" xfId="0" applyNumberFormat="1" applyFont="1" applyFill="1" applyBorder="1" applyAlignment="1">
      <alignment horizontal="left" vertical="center"/>
    </xf>
    <xf numFmtId="0" fontId="38" fillId="0" borderId="57" xfId="0" applyNumberFormat="1" applyFont="1" applyFill="1" applyBorder="1" applyAlignment="1">
      <alignment horizontal="center" vertical="center"/>
    </xf>
    <xf numFmtId="0" fontId="38" fillId="0" borderId="64" xfId="0" applyNumberFormat="1" applyFont="1" applyFill="1" applyBorder="1" applyAlignment="1">
      <alignment horizontal="center" vertical="center"/>
    </xf>
    <xf numFmtId="0" fontId="38" fillId="0" borderId="57" xfId="0" applyNumberFormat="1" applyFont="1" applyFill="1" applyBorder="1" applyAlignment="1">
      <alignment horizontal="left" vertical="center" wrapText="1"/>
    </xf>
    <xf numFmtId="0" fontId="38" fillId="0" borderId="64" xfId="0" applyNumberFormat="1" applyFont="1" applyFill="1" applyBorder="1" applyAlignment="1">
      <alignment horizontal="left" vertical="center" wrapText="1"/>
    </xf>
    <xf numFmtId="44" fontId="38" fillId="0" borderId="57" xfId="1" applyFont="1" applyFill="1" applyBorder="1" applyAlignment="1">
      <alignment horizontal="left" vertical="center"/>
    </xf>
    <xf numFmtId="44" fontId="38" fillId="0" borderId="64" xfId="1" applyFont="1" applyFill="1" applyBorder="1" applyAlignment="1">
      <alignment horizontal="left" vertical="center"/>
    </xf>
    <xf numFmtId="10" fontId="38" fillId="0" borderId="31" xfId="0" applyNumberFormat="1" applyFont="1" applyFill="1" applyBorder="1" applyAlignment="1">
      <alignment horizontal="center" vertical="center"/>
    </xf>
    <xf numFmtId="10" fontId="38" fillId="0" borderId="61" xfId="0" applyNumberFormat="1" applyFont="1" applyFill="1" applyBorder="1" applyAlignment="1">
      <alignment horizontal="center" vertical="center"/>
    </xf>
    <xf numFmtId="0" fontId="36" fillId="0" borderId="16" xfId="0" applyNumberFormat="1" applyFont="1" applyFill="1" applyBorder="1" applyAlignment="1">
      <alignment horizontal="center"/>
    </xf>
    <xf numFmtId="0" fontId="36" fillId="0" borderId="17" xfId="0" applyNumberFormat="1" applyFont="1" applyFill="1" applyBorder="1" applyAlignment="1">
      <alignment horizontal="center"/>
    </xf>
    <xf numFmtId="0" fontId="36" fillId="0" borderId="18" xfId="0" applyNumberFormat="1" applyFont="1" applyFill="1" applyBorder="1" applyAlignment="1">
      <alignment horizontal="center"/>
    </xf>
    <xf numFmtId="0" fontId="37" fillId="0" borderId="57" xfId="0" applyNumberFormat="1" applyFont="1" applyFill="1" applyBorder="1" applyAlignment="1">
      <alignment horizontal="center" vertical="center"/>
    </xf>
    <xf numFmtId="0" fontId="37" fillId="0" borderId="60" xfId="0" applyNumberFormat="1" applyFont="1" applyFill="1" applyBorder="1" applyAlignment="1">
      <alignment horizontal="center" vertical="center"/>
    </xf>
    <xf numFmtId="0" fontId="37" fillId="0" borderId="31" xfId="0" applyNumberFormat="1" applyFont="1" applyFill="1" applyBorder="1" applyAlignment="1">
      <alignment horizontal="center" vertical="center" wrapText="1"/>
    </xf>
    <xf numFmtId="0" fontId="37" fillId="0" borderId="61" xfId="0" applyNumberFormat="1" applyFont="1" applyFill="1" applyBorder="1" applyAlignment="1">
      <alignment horizontal="center" vertical="center" wrapText="1"/>
    </xf>
    <xf numFmtId="0" fontId="37" fillId="0" borderId="58" xfId="0" applyNumberFormat="1" applyFont="1" applyFill="1" applyBorder="1" applyAlignment="1">
      <alignment horizontal="center" vertical="center"/>
    </xf>
    <xf numFmtId="0" fontId="0" fillId="0" borderId="62" xfId="0" applyNumberFormat="1" applyFill="1" applyBorder="1" applyAlignment="1">
      <alignment horizontal="center" vertical="center"/>
    </xf>
    <xf numFmtId="0" fontId="37" fillId="0" borderId="58" xfId="0" applyNumberFormat="1" applyFont="1" applyFill="1" applyBorder="1" applyAlignment="1">
      <alignment horizontal="center"/>
    </xf>
    <xf numFmtId="0" fontId="37" fillId="0" borderId="59" xfId="0" applyNumberFormat="1" applyFont="1" applyFill="1" applyBorder="1" applyAlignment="1">
      <alignment horizontal="center"/>
    </xf>
    <xf numFmtId="0" fontId="37" fillId="0" borderId="31" xfId="0" applyNumberFormat="1" applyFont="1" applyFill="1" applyBorder="1" applyAlignment="1">
      <alignment horizontal="center"/>
    </xf>
    <xf numFmtId="0" fontId="37" fillId="0" borderId="63" xfId="0" applyNumberFormat="1" applyFont="1" applyFill="1" applyBorder="1" applyAlignment="1">
      <alignment horizontal="center"/>
    </xf>
    <xf numFmtId="0" fontId="33" fillId="0" borderId="49" xfId="0" applyFont="1" applyBorder="1" applyAlignment="1" applyProtection="1">
      <alignment horizontal="center" vertical="center"/>
      <protection locked="0"/>
    </xf>
    <xf numFmtId="0" fontId="33" fillId="0" borderId="50" xfId="0" applyFont="1" applyBorder="1" applyAlignment="1" applyProtection="1">
      <alignment horizontal="center" vertical="center"/>
      <protection locked="0"/>
    </xf>
    <xf numFmtId="0" fontId="33" fillId="0" borderId="51" xfId="0" applyFont="1" applyBorder="1" applyAlignment="1" applyProtection="1">
      <alignment horizontal="center" vertical="center"/>
      <protection locked="0"/>
    </xf>
    <xf numFmtId="0" fontId="34" fillId="28" borderId="52" xfId="0" applyFont="1" applyFill="1" applyBorder="1" applyAlignment="1" applyProtection="1">
      <alignment horizontal="center" vertical="center"/>
    </xf>
    <xf numFmtId="0" fontId="34" fillId="28" borderId="53" xfId="0" applyFont="1" applyFill="1" applyBorder="1" applyAlignment="1" applyProtection="1">
      <alignment horizontal="center" vertical="center"/>
    </xf>
    <xf numFmtId="0" fontId="34" fillId="28" borderId="54" xfId="0" applyFont="1" applyFill="1" applyBorder="1" applyAlignment="1" applyProtection="1">
      <alignment horizontal="center" vertical="center"/>
    </xf>
    <xf numFmtId="0" fontId="32" fillId="0" borderId="38" xfId="0" applyFont="1" applyBorder="1" applyAlignment="1" applyProtection="1">
      <alignment horizontal="left"/>
      <protection locked="0"/>
    </xf>
    <xf numFmtId="2" fontId="35" fillId="0" borderId="38" xfId="0" applyNumberFormat="1" applyFont="1" applyBorder="1" applyAlignment="1" applyProtection="1">
      <alignment horizontal="left" vertical="center"/>
      <protection locked="0"/>
    </xf>
    <xf numFmtId="0" fontId="35" fillId="0" borderId="38" xfId="0" applyFont="1" applyBorder="1" applyAlignment="1" applyProtection="1">
      <alignment horizontal="left" vertical="center"/>
      <protection locked="0"/>
    </xf>
    <xf numFmtId="10" fontId="32" fillId="0" borderId="56" xfId="0" applyNumberFormat="1" applyFont="1" applyBorder="1" applyAlignment="1" applyProtection="1">
      <alignment horizontal="center" vertical="center"/>
    </xf>
    <xf numFmtId="0" fontId="32" fillId="0" borderId="56" xfId="0" applyFont="1" applyBorder="1" applyAlignment="1" applyProtection="1">
      <alignment horizontal="center" vertical="center"/>
    </xf>
    <xf numFmtId="0" fontId="32" fillId="0" borderId="43" xfId="0" applyFont="1" applyBorder="1" applyAlignment="1" applyProtection="1">
      <alignment horizontal="center" vertical="center"/>
    </xf>
    <xf numFmtId="0" fontId="35" fillId="0" borderId="38" xfId="0" applyFont="1" applyBorder="1" applyAlignment="1" applyProtection="1">
      <alignment horizontal="left"/>
      <protection locked="0"/>
    </xf>
    <xf numFmtId="0" fontId="35" fillId="0" borderId="42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276350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28575</xdr:rowOff>
    </xdr:from>
    <xdr:to>
      <xdr:col>0</xdr:col>
      <xdr:colOff>628651</xdr:colOff>
      <xdr:row>0</xdr:row>
      <xdr:rowOff>333375</xdr:rowOff>
    </xdr:to>
    <xdr:pic>
      <xdr:nvPicPr>
        <xdr:cNvPr id="3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28575"/>
          <a:ext cx="5143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AVIMENTA&#199;&#195;O%20-%20(OR&#199;AMENTO)\Pavimenta&#231;&#227;o%20-%20Cap&#227;o%201\PLANILHA%20PAVIMENTA&#199;&#195;O%20%20-%20CAP&#195;O%20BONI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ÕES"/>
      <sheetName val="ORÇAMENTO"/>
      <sheetName val="PREFEITURA"/>
      <sheetName val="material"/>
      <sheetName val="PL. ORÇ."/>
      <sheetName val="composição"/>
      <sheetName val="PAV. TSD"/>
      <sheetName val="SERVIÇOS COMPLEMENTARES"/>
      <sheetName val="SINALIZAÇÃO"/>
      <sheetName val="FIFI"/>
      <sheetName val="BDI SERVIÇOS"/>
      <sheetName val="ARRUAMENTO"/>
      <sheetName val="Plan2"/>
      <sheetName val="Relatório de Compatibilidade"/>
      <sheetName val="Memoria de Calculo"/>
      <sheetName val="BDI"/>
      <sheetName val="BDI DIFERENCIADO"/>
    </sheetNames>
    <sheetDataSet>
      <sheetData sheetId="0"/>
      <sheetData sheetId="1">
        <row r="4">
          <cell r="B4" t="str">
            <v xml:space="preserve">INFRAESTRUTURA URBANA - PAVIMENTAÇÃO ASFÁLTICA </v>
          </cell>
        </row>
      </sheetData>
      <sheetData sheetId="2"/>
      <sheetData sheetId="3"/>
      <sheetData sheetId="4">
        <row r="5">
          <cell r="B5" t="str">
            <v>CAPÃO BONITO 1 - Rua Projetada 01 e Rua projetada 09</v>
          </cell>
        </row>
        <row r="9">
          <cell r="G9">
            <v>3289.62</v>
          </cell>
        </row>
        <row r="12">
          <cell r="C12" t="str">
            <v xml:space="preserve">ADMINISTRAÇÃO LOCAL </v>
          </cell>
        </row>
        <row r="14">
          <cell r="C14" t="str">
            <v>IMPLANTAÇÃO ASFÁLTICA - PAVIMENTAÇÃO</v>
          </cell>
        </row>
        <row r="19">
          <cell r="C19" t="str">
            <v xml:space="preserve">TRANSPORTE (REVESTIMENTO VIA URBANA PAVIMENTADA, DMT ATÉ 30KM) </v>
          </cell>
        </row>
        <row r="25">
          <cell r="C25" t="str">
            <v xml:space="preserve">TRANSPORTE (REVESTIMENTO VIA URBANA PAVIMENTADA, DMT EXEDENTE A 30KM) </v>
          </cell>
        </row>
        <row r="31">
          <cell r="C31" t="str">
            <v xml:space="preserve">TRANSPORTE (REVESTIMENTO (PRIMARIO) </v>
          </cell>
        </row>
        <row r="37">
          <cell r="C37" t="str">
            <v>MEIO-FIO (GUIA) COM SARJETA/TENTO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OutlineSymbols="0" topLeftCell="A10" zoomScaleNormal="100" workbookViewId="0">
      <selection activeCell="O5" sqref="O5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9.375" customWidth="1"/>
    <col min="5" max="5" width="8" bestFit="1" customWidth="1"/>
    <col min="6" max="10" width="13" bestFit="1" customWidth="1"/>
  </cols>
  <sheetData>
    <row r="1" spans="1:12" ht="30.75" thickBot="1" x14ac:dyDescent="0.25">
      <c r="A1" s="2"/>
      <c r="B1" s="3"/>
      <c r="C1" s="135" t="s">
        <v>0</v>
      </c>
      <c r="D1" s="136"/>
      <c r="E1" s="135" t="s">
        <v>1</v>
      </c>
      <c r="F1" s="136"/>
      <c r="G1" s="68" t="s">
        <v>2</v>
      </c>
      <c r="H1" s="67" t="s">
        <v>88</v>
      </c>
      <c r="I1" s="141" t="s">
        <v>3</v>
      </c>
      <c r="J1" s="142"/>
    </row>
    <row r="2" spans="1:12" ht="72.75" customHeight="1" thickBot="1" x14ac:dyDescent="0.25">
      <c r="A2" s="4"/>
      <c r="B2" s="5"/>
      <c r="C2" s="118" t="s">
        <v>4</v>
      </c>
      <c r="D2" s="119"/>
      <c r="E2" s="133" t="s">
        <v>5</v>
      </c>
      <c r="F2" s="134"/>
      <c r="G2" s="114">
        <v>0.20699999999999999</v>
      </c>
      <c r="H2" s="6">
        <v>11.07</v>
      </c>
      <c r="I2" s="133" t="s">
        <v>6</v>
      </c>
      <c r="J2" s="134"/>
    </row>
    <row r="3" spans="1:12" ht="15" thickBot="1" x14ac:dyDescent="0.25">
      <c r="A3" s="120" t="s">
        <v>7</v>
      </c>
      <c r="B3" s="121"/>
      <c r="C3" s="121"/>
      <c r="D3" s="121"/>
      <c r="E3" s="121"/>
      <c r="F3" s="121"/>
      <c r="G3" s="121"/>
      <c r="H3" s="121"/>
      <c r="I3" s="121"/>
      <c r="J3" s="122"/>
    </row>
    <row r="4" spans="1:12" ht="30.75" thickBot="1" x14ac:dyDescent="0.25">
      <c r="A4" s="62" t="s">
        <v>8</v>
      </c>
      <c r="B4" s="63" t="s">
        <v>9</v>
      </c>
      <c r="C4" s="64" t="s">
        <v>10</v>
      </c>
      <c r="D4" s="64" t="s">
        <v>11</v>
      </c>
      <c r="E4" s="65" t="s">
        <v>12</v>
      </c>
      <c r="F4" s="63" t="s">
        <v>13</v>
      </c>
      <c r="G4" s="63" t="s">
        <v>14</v>
      </c>
      <c r="H4" s="63" t="s">
        <v>15</v>
      </c>
      <c r="I4" s="63" t="s">
        <v>16</v>
      </c>
      <c r="J4" s="66" t="s">
        <v>17</v>
      </c>
    </row>
    <row r="5" spans="1:12" ht="22.5" customHeight="1" thickBot="1" x14ac:dyDescent="0.25">
      <c r="A5" s="45" t="s">
        <v>18</v>
      </c>
      <c r="B5" s="46"/>
      <c r="C5" s="46"/>
      <c r="D5" s="46" t="s">
        <v>19</v>
      </c>
      <c r="E5" s="46"/>
      <c r="F5" s="47"/>
      <c r="G5" s="46"/>
      <c r="H5" s="46"/>
      <c r="I5" s="48">
        <v>5543.12</v>
      </c>
      <c r="J5" s="49">
        <f>I5/H$36</f>
        <v>2.221254788237214E-2</v>
      </c>
    </row>
    <row r="6" spans="1:12" ht="15" thickBot="1" x14ac:dyDescent="0.25">
      <c r="A6" s="56" t="s">
        <v>20</v>
      </c>
      <c r="B6" s="57" t="s">
        <v>21</v>
      </c>
      <c r="C6" s="58" t="s">
        <v>22</v>
      </c>
      <c r="D6" s="58" t="s">
        <v>23</v>
      </c>
      <c r="E6" s="59" t="s">
        <v>24</v>
      </c>
      <c r="F6" s="57">
        <v>0.25</v>
      </c>
      <c r="G6" s="60">
        <v>18369.919999999998</v>
      </c>
      <c r="H6" s="60">
        <v>22172.49</v>
      </c>
      <c r="I6" s="60">
        <v>5543.12</v>
      </c>
      <c r="J6" s="61">
        <v>2.221254788237214E-2</v>
      </c>
      <c r="L6">
        <f>F6*G6</f>
        <v>4592.4799999999996</v>
      </c>
    </row>
    <row r="7" spans="1:12" ht="21.75" customHeight="1" thickBot="1" x14ac:dyDescent="0.25">
      <c r="A7" s="45" t="s">
        <v>25</v>
      </c>
      <c r="B7" s="46"/>
      <c r="C7" s="46"/>
      <c r="D7" s="46" t="s">
        <v>26</v>
      </c>
      <c r="E7" s="46"/>
      <c r="F7" s="47"/>
      <c r="G7" s="46"/>
      <c r="H7" s="46"/>
      <c r="I7" s="48">
        <v>130532.1</v>
      </c>
      <c r="J7" s="49">
        <f>I7/H$36</f>
        <v>0.52307193808479491</v>
      </c>
      <c r="L7">
        <f t="shared" ref="L7:L32" si="0">F7*G7</f>
        <v>0</v>
      </c>
    </row>
    <row r="8" spans="1:12" x14ac:dyDescent="0.2">
      <c r="A8" s="39" t="s">
        <v>27</v>
      </c>
      <c r="B8" s="40" t="s">
        <v>28</v>
      </c>
      <c r="C8" s="41" t="s">
        <v>29</v>
      </c>
      <c r="D8" s="41" t="s">
        <v>30</v>
      </c>
      <c r="E8" s="42" t="s">
        <v>31</v>
      </c>
      <c r="F8" s="40">
        <v>3289.62</v>
      </c>
      <c r="G8" s="43">
        <v>1.07</v>
      </c>
      <c r="H8" s="43">
        <v>1.29</v>
      </c>
      <c r="I8" s="43">
        <v>4243.6000000000004</v>
      </c>
      <c r="J8" s="44">
        <v>1.7005074433466064E-2</v>
      </c>
      <c r="L8">
        <f t="shared" si="0"/>
        <v>3519.8933999999999</v>
      </c>
    </row>
    <row r="9" spans="1:12" x14ac:dyDescent="0.2">
      <c r="A9" s="13" t="s">
        <v>32</v>
      </c>
      <c r="B9" s="14" t="s">
        <v>33</v>
      </c>
      <c r="C9" s="15" t="s">
        <v>29</v>
      </c>
      <c r="D9" s="15" t="s">
        <v>34</v>
      </c>
      <c r="E9" s="16" t="s">
        <v>35</v>
      </c>
      <c r="F9" s="14">
        <v>3947.54</v>
      </c>
      <c r="G9" s="17">
        <v>4.72</v>
      </c>
      <c r="H9" s="17">
        <f>G9*1.1107</f>
        <v>5.2425039999999994</v>
      </c>
      <c r="I9" s="17">
        <f>F9*H9</f>
        <v>20694.994240159998</v>
      </c>
      <c r="J9" s="18"/>
      <c r="L9">
        <f t="shared" si="0"/>
        <v>18632.388800000001</v>
      </c>
    </row>
    <row r="10" spans="1:12" ht="25.5" x14ac:dyDescent="0.2">
      <c r="A10" s="7" t="s">
        <v>36</v>
      </c>
      <c r="B10" s="8" t="s">
        <v>37</v>
      </c>
      <c r="C10" s="9" t="s">
        <v>29</v>
      </c>
      <c r="D10" s="9" t="s">
        <v>38</v>
      </c>
      <c r="E10" s="10" t="s">
        <v>31</v>
      </c>
      <c r="F10" s="8">
        <v>3289.62</v>
      </c>
      <c r="G10" s="11">
        <v>5.71</v>
      </c>
      <c r="H10" s="11">
        <v>6.89</v>
      </c>
      <c r="I10" s="11">
        <v>22665.48</v>
      </c>
      <c r="J10" s="12">
        <v>9.0825755130133939E-2</v>
      </c>
      <c r="L10">
        <f t="shared" si="0"/>
        <v>18783.730199999998</v>
      </c>
    </row>
    <row r="11" spans="1:12" ht="26.25" thickBot="1" x14ac:dyDescent="0.25">
      <c r="A11" s="50" t="s">
        <v>39</v>
      </c>
      <c r="B11" s="51" t="s">
        <v>40</v>
      </c>
      <c r="C11" s="52" t="s">
        <v>22</v>
      </c>
      <c r="D11" s="52" t="s">
        <v>41</v>
      </c>
      <c r="E11" s="53" t="s">
        <v>42</v>
      </c>
      <c r="F11" s="51">
        <v>15790.18</v>
      </c>
      <c r="G11" s="54">
        <v>4.26</v>
      </c>
      <c r="H11" s="54">
        <f>G11*1.1107</f>
        <v>4.7315819999999995</v>
      </c>
      <c r="I11" s="54">
        <f>H11*F11</f>
        <v>74712.531464759988</v>
      </c>
      <c r="J11" s="55"/>
      <c r="L11">
        <f t="shared" si="0"/>
        <v>67266.166799999992</v>
      </c>
    </row>
    <row r="12" spans="1:12" ht="24" customHeight="1" thickBot="1" x14ac:dyDescent="0.25">
      <c r="A12" s="45" t="s">
        <v>43</v>
      </c>
      <c r="B12" s="46"/>
      <c r="C12" s="46"/>
      <c r="D12" s="46" t="s">
        <v>44</v>
      </c>
      <c r="E12" s="46"/>
      <c r="F12" s="47"/>
      <c r="G12" s="46"/>
      <c r="H12" s="46"/>
      <c r="I12" s="48">
        <v>26242.400000000001</v>
      </c>
      <c r="J12" s="49">
        <f>I12/H$36</f>
        <v>0.10515929053463802</v>
      </c>
      <c r="L12">
        <f t="shared" si="0"/>
        <v>0</v>
      </c>
    </row>
    <row r="13" spans="1:12" ht="38.25" x14ac:dyDescent="0.2">
      <c r="A13" s="39" t="s">
        <v>45</v>
      </c>
      <c r="B13" s="40" t="s">
        <v>46</v>
      </c>
      <c r="C13" s="41" t="s">
        <v>22</v>
      </c>
      <c r="D13" s="41" t="s">
        <v>47</v>
      </c>
      <c r="E13" s="42" t="s">
        <v>48</v>
      </c>
      <c r="F13" s="40">
        <v>2349.58</v>
      </c>
      <c r="G13" s="43">
        <v>1.99</v>
      </c>
      <c r="H13" s="43">
        <v>2.4</v>
      </c>
      <c r="I13" s="43">
        <v>5638.99</v>
      </c>
      <c r="J13" s="44">
        <v>2.2596720868972287E-2</v>
      </c>
      <c r="L13">
        <f t="shared" si="0"/>
        <v>4675.6642000000002</v>
      </c>
    </row>
    <row r="14" spans="1:12" ht="38.25" x14ac:dyDescent="0.2">
      <c r="A14" s="7" t="s">
        <v>49</v>
      </c>
      <c r="B14" s="8" t="s">
        <v>46</v>
      </c>
      <c r="C14" s="9" t="s">
        <v>22</v>
      </c>
      <c r="D14" s="9" t="s">
        <v>47</v>
      </c>
      <c r="E14" s="10" t="s">
        <v>48</v>
      </c>
      <c r="F14" s="8">
        <v>6118.69</v>
      </c>
      <c r="G14" s="11">
        <v>1.99</v>
      </c>
      <c r="H14" s="11">
        <v>2.4</v>
      </c>
      <c r="I14" s="11">
        <v>14684.85</v>
      </c>
      <c r="J14" s="12">
        <v>5.8845547953219939E-2</v>
      </c>
      <c r="L14">
        <f t="shared" si="0"/>
        <v>12176.193099999999</v>
      </c>
    </row>
    <row r="15" spans="1:12" ht="25.5" x14ac:dyDescent="0.2">
      <c r="A15" s="7" t="s">
        <v>50</v>
      </c>
      <c r="B15" s="8" t="s">
        <v>51</v>
      </c>
      <c r="C15" s="9" t="s">
        <v>22</v>
      </c>
      <c r="D15" s="9" t="s">
        <v>52</v>
      </c>
      <c r="E15" s="10" t="s">
        <v>48</v>
      </c>
      <c r="F15" s="8">
        <v>990.59</v>
      </c>
      <c r="G15" s="11">
        <v>1.27</v>
      </c>
      <c r="H15" s="11">
        <v>1.53</v>
      </c>
      <c r="I15" s="11">
        <v>1515.6</v>
      </c>
      <c r="J15" s="12">
        <v>6.0733553613349905E-3</v>
      </c>
      <c r="L15">
        <f t="shared" si="0"/>
        <v>1258.0493000000001</v>
      </c>
    </row>
    <row r="16" spans="1:12" ht="25.5" x14ac:dyDescent="0.2">
      <c r="A16" s="7" t="s">
        <v>53</v>
      </c>
      <c r="B16" s="8" t="s">
        <v>51</v>
      </c>
      <c r="C16" s="9" t="s">
        <v>22</v>
      </c>
      <c r="D16" s="9" t="s">
        <v>52</v>
      </c>
      <c r="E16" s="10" t="s">
        <v>48</v>
      </c>
      <c r="F16" s="8">
        <v>2048.7800000000002</v>
      </c>
      <c r="G16" s="11">
        <v>1.27</v>
      </c>
      <c r="H16" s="11">
        <v>1.53</v>
      </c>
      <c r="I16" s="11">
        <v>3134.63</v>
      </c>
      <c r="J16" s="12">
        <v>1.2561178355965624E-2</v>
      </c>
      <c r="L16">
        <f t="shared" si="0"/>
        <v>2601.9506000000001</v>
      </c>
    </row>
    <row r="17" spans="1:13" ht="26.25" thickBot="1" x14ac:dyDescent="0.25">
      <c r="A17" s="33" t="s">
        <v>54</v>
      </c>
      <c r="B17" s="34" t="s">
        <v>51</v>
      </c>
      <c r="C17" s="35" t="s">
        <v>22</v>
      </c>
      <c r="D17" s="35" t="s">
        <v>52</v>
      </c>
      <c r="E17" s="36" t="s">
        <v>48</v>
      </c>
      <c r="F17" s="34">
        <v>828.98</v>
      </c>
      <c r="G17" s="37">
        <v>1.27</v>
      </c>
      <c r="H17" s="37">
        <v>1.53</v>
      </c>
      <c r="I17" s="37">
        <v>1268.33</v>
      </c>
      <c r="J17" s="38">
        <v>5.0824879951451626E-3</v>
      </c>
      <c r="L17">
        <f t="shared" si="0"/>
        <v>1052.8045999999999</v>
      </c>
    </row>
    <row r="18" spans="1:13" ht="26.25" thickBot="1" x14ac:dyDescent="0.25">
      <c r="A18" s="45" t="s">
        <v>55</v>
      </c>
      <c r="B18" s="46"/>
      <c r="C18" s="46"/>
      <c r="D18" s="46" t="s">
        <v>56</v>
      </c>
      <c r="E18" s="46"/>
      <c r="F18" s="47"/>
      <c r="G18" s="46"/>
      <c r="H18" s="46"/>
      <c r="I18" s="48">
        <v>19795.93</v>
      </c>
      <c r="J18" s="49">
        <f>I18/H$36</f>
        <v>7.9326812878142111E-2</v>
      </c>
      <c r="L18">
        <f t="shared" si="0"/>
        <v>0</v>
      </c>
    </row>
    <row r="19" spans="1:13" ht="38.25" x14ac:dyDescent="0.2">
      <c r="A19" s="39" t="s">
        <v>57</v>
      </c>
      <c r="B19" s="40" t="s">
        <v>58</v>
      </c>
      <c r="C19" s="41" t="s">
        <v>22</v>
      </c>
      <c r="D19" s="41" t="s">
        <v>59</v>
      </c>
      <c r="E19" s="42" t="s">
        <v>48</v>
      </c>
      <c r="F19" s="40">
        <v>5169.07</v>
      </c>
      <c r="G19" s="43">
        <v>0.8</v>
      </c>
      <c r="H19" s="43">
        <v>0.96</v>
      </c>
      <c r="I19" s="43">
        <v>4962.3</v>
      </c>
      <c r="J19" s="44">
        <v>1.9885069483737545E-2</v>
      </c>
      <c r="L19">
        <f t="shared" si="0"/>
        <v>4135.2560000000003</v>
      </c>
    </row>
    <row r="20" spans="1:13" ht="38.25" x14ac:dyDescent="0.2">
      <c r="A20" s="7" t="s">
        <v>60</v>
      </c>
      <c r="B20" s="8" t="s">
        <v>58</v>
      </c>
      <c r="C20" s="9" t="s">
        <v>22</v>
      </c>
      <c r="D20" s="9" t="s">
        <v>59</v>
      </c>
      <c r="E20" s="10" t="s">
        <v>48</v>
      </c>
      <c r="F20" s="8">
        <v>13461.13</v>
      </c>
      <c r="G20" s="11">
        <v>0.8</v>
      </c>
      <c r="H20" s="11">
        <v>0.96</v>
      </c>
      <c r="I20" s="11">
        <v>12922.68</v>
      </c>
      <c r="J20" s="12">
        <v>5.1784130285574333E-2</v>
      </c>
      <c r="L20">
        <f t="shared" si="0"/>
        <v>10768.904</v>
      </c>
    </row>
    <row r="21" spans="1:13" ht="38.25" x14ac:dyDescent="0.2">
      <c r="A21" s="7" t="s">
        <v>61</v>
      </c>
      <c r="B21" s="8" t="s">
        <v>62</v>
      </c>
      <c r="C21" s="9" t="s">
        <v>22</v>
      </c>
      <c r="D21" s="9" t="s">
        <v>63</v>
      </c>
      <c r="E21" s="10" t="s">
        <v>48</v>
      </c>
      <c r="F21" s="8">
        <v>858.51</v>
      </c>
      <c r="G21" s="11">
        <v>0.48</v>
      </c>
      <c r="H21" s="11">
        <v>0.56999999999999995</v>
      </c>
      <c r="I21" s="11">
        <v>489.35</v>
      </c>
      <c r="J21" s="12">
        <v>1.9609372169894944E-3</v>
      </c>
      <c r="L21">
        <f t="shared" si="0"/>
        <v>412.08479999999997</v>
      </c>
    </row>
    <row r="22" spans="1:13" ht="38.25" x14ac:dyDescent="0.2">
      <c r="A22" s="7" t="s">
        <v>64</v>
      </c>
      <c r="B22" s="8" t="s">
        <v>62</v>
      </c>
      <c r="C22" s="9" t="s">
        <v>22</v>
      </c>
      <c r="D22" s="9" t="s">
        <v>63</v>
      </c>
      <c r="E22" s="10" t="s">
        <v>48</v>
      </c>
      <c r="F22" s="8">
        <v>1775.61</v>
      </c>
      <c r="G22" s="11">
        <v>0.48</v>
      </c>
      <c r="H22" s="11">
        <v>0.56999999999999995</v>
      </c>
      <c r="I22" s="11">
        <v>1012.09</v>
      </c>
      <c r="J22" s="12">
        <v>4.0556757902174261E-3</v>
      </c>
      <c r="L22">
        <f t="shared" si="0"/>
        <v>852.29279999999994</v>
      </c>
    </row>
    <row r="23" spans="1:13" ht="39" thickBot="1" x14ac:dyDescent="0.25">
      <c r="A23" s="33" t="s">
        <v>65</v>
      </c>
      <c r="B23" s="34" t="s">
        <v>62</v>
      </c>
      <c r="C23" s="35" t="s">
        <v>22</v>
      </c>
      <c r="D23" s="35" t="s">
        <v>63</v>
      </c>
      <c r="E23" s="36" t="s">
        <v>48</v>
      </c>
      <c r="F23" s="34">
        <v>718.45</v>
      </c>
      <c r="G23" s="37">
        <v>0.48</v>
      </c>
      <c r="H23" s="37">
        <v>0.56999999999999995</v>
      </c>
      <c r="I23" s="37">
        <v>409.51</v>
      </c>
      <c r="J23" s="38">
        <v>1.6410001016233123E-3</v>
      </c>
      <c r="L23">
        <f t="shared" si="0"/>
        <v>344.85599999999999</v>
      </c>
    </row>
    <row r="24" spans="1:13" ht="23.25" customHeight="1" thickBot="1" x14ac:dyDescent="0.25">
      <c r="A24" s="45" t="s">
        <v>66</v>
      </c>
      <c r="B24" s="46"/>
      <c r="C24" s="46"/>
      <c r="D24" s="46" t="s">
        <v>67</v>
      </c>
      <c r="E24" s="46"/>
      <c r="F24" s="47"/>
      <c r="G24" s="46"/>
      <c r="H24" s="46"/>
      <c r="I24" s="48">
        <v>11490.3</v>
      </c>
      <c r="J24" s="49">
        <f>I24/H$36</f>
        <v>4.6044256471593721E-2</v>
      </c>
      <c r="L24">
        <f t="shared" si="0"/>
        <v>0</v>
      </c>
    </row>
    <row r="25" spans="1:13" ht="38.25" x14ac:dyDescent="0.2">
      <c r="A25" s="39" t="s">
        <v>68</v>
      </c>
      <c r="B25" s="40" t="s">
        <v>69</v>
      </c>
      <c r="C25" s="41" t="s">
        <v>22</v>
      </c>
      <c r="D25" s="41" t="s">
        <v>70</v>
      </c>
      <c r="E25" s="42" t="s">
        <v>48</v>
      </c>
      <c r="F25" s="40">
        <v>939.83</v>
      </c>
      <c r="G25" s="43">
        <v>2.14</v>
      </c>
      <c r="H25" s="43">
        <v>2.58</v>
      </c>
      <c r="I25" s="43">
        <v>2424.7600000000002</v>
      </c>
      <c r="J25" s="44">
        <v>9.7165671324562098E-3</v>
      </c>
      <c r="L25">
        <f t="shared" si="0"/>
        <v>2011.2362000000003</v>
      </c>
    </row>
    <row r="26" spans="1:13" ht="38.25" x14ac:dyDescent="0.2">
      <c r="A26" s="7" t="s">
        <v>71</v>
      </c>
      <c r="B26" s="8" t="s">
        <v>69</v>
      </c>
      <c r="C26" s="9" t="s">
        <v>22</v>
      </c>
      <c r="D26" s="9" t="s">
        <v>70</v>
      </c>
      <c r="E26" s="10" t="s">
        <v>48</v>
      </c>
      <c r="F26" s="8">
        <v>2506.2199999999998</v>
      </c>
      <c r="G26" s="11">
        <v>2.14</v>
      </c>
      <c r="H26" s="11">
        <v>2.58</v>
      </c>
      <c r="I26" s="11">
        <v>6466.04</v>
      </c>
      <c r="J26" s="12">
        <v>2.5910899116261876E-2</v>
      </c>
      <c r="L26">
        <f t="shared" si="0"/>
        <v>5363.3108000000002</v>
      </c>
    </row>
    <row r="27" spans="1:13" ht="25.5" x14ac:dyDescent="0.2">
      <c r="A27" s="7" t="s">
        <v>72</v>
      </c>
      <c r="B27" s="8" t="s">
        <v>73</v>
      </c>
      <c r="C27" s="9" t="s">
        <v>22</v>
      </c>
      <c r="D27" s="9" t="s">
        <v>74</v>
      </c>
      <c r="E27" s="10" t="s">
        <v>48</v>
      </c>
      <c r="F27" s="8">
        <v>396.23</v>
      </c>
      <c r="G27" s="11">
        <v>1.4</v>
      </c>
      <c r="H27" s="11">
        <v>1.68</v>
      </c>
      <c r="I27" s="11">
        <v>665.66</v>
      </c>
      <c r="J27" s="12">
        <v>2.6674516559951505E-3</v>
      </c>
      <c r="L27">
        <f t="shared" si="0"/>
        <v>554.72199999999998</v>
      </c>
    </row>
    <row r="28" spans="1:13" ht="25.5" x14ac:dyDescent="0.2">
      <c r="A28" s="7" t="s">
        <v>75</v>
      </c>
      <c r="B28" s="8" t="s">
        <v>73</v>
      </c>
      <c r="C28" s="9" t="s">
        <v>22</v>
      </c>
      <c r="D28" s="9" t="s">
        <v>74</v>
      </c>
      <c r="E28" s="10" t="s">
        <v>48</v>
      </c>
      <c r="F28" s="8">
        <v>819.51</v>
      </c>
      <c r="G28" s="11">
        <v>1.4</v>
      </c>
      <c r="H28" s="11">
        <v>1.68</v>
      </c>
      <c r="I28" s="11">
        <v>1376.77</v>
      </c>
      <c r="J28" s="12">
        <v>5.5170318427191709E-3</v>
      </c>
      <c r="L28">
        <f t="shared" si="0"/>
        <v>1147.3139999999999</v>
      </c>
    </row>
    <row r="29" spans="1:13" ht="26.25" thickBot="1" x14ac:dyDescent="0.25">
      <c r="A29" s="33" t="s">
        <v>76</v>
      </c>
      <c r="B29" s="34" t="s">
        <v>73</v>
      </c>
      <c r="C29" s="35" t="s">
        <v>22</v>
      </c>
      <c r="D29" s="35" t="s">
        <v>74</v>
      </c>
      <c r="E29" s="36" t="s">
        <v>48</v>
      </c>
      <c r="F29" s="34">
        <v>331.59</v>
      </c>
      <c r="G29" s="37">
        <v>1.4</v>
      </c>
      <c r="H29" s="37">
        <v>1.68</v>
      </c>
      <c r="I29" s="37">
        <v>557.07000000000005</v>
      </c>
      <c r="J29" s="38">
        <v>2.2323067241613111E-3</v>
      </c>
      <c r="L29">
        <f t="shared" si="0"/>
        <v>464.22599999999994</v>
      </c>
    </row>
    <row r="30" spans="1:13" ht="23.25" customHeight="1" thickBot="1" x14ac:dyDescent="0.25">
      <c r="A30" s="45" t="s">
        <v>77</v>
      </c>
      <c r="B30" s="46"/>
      <c r="C30" s="46"/>
      <c r="D30" s="46" t="s">
        <v>78</v>
      </c>
      <c r="E30" s="46"/>
      <c r="F30" s="47"/>
      <c r="G30" s="46"/>
      <c r="H30" s="46"/>
      <c r="I30" s="48">
        <v>55945.19</v>
      </c>
      <c r="J30" s="49">
        <f>I30/H$36</f>
        <v>0.22418515414845919</v>
      </c>
      <c r="L30">
        <f t="shared" si="0"/>
        <v>0</v>
      </c>
    </row>
    <row r="31" spans="1:13" ht="25.5" x14ac:dyDescent="0.2">
      <c r="A31" s="39" t="s">
        <v>79</v>
      </c>
      <c r="B31" s="40" t="s">
        <v>80</v>
      </c>
      <c r="C31" s="41" t="s">
        <v>29</v>
      </c>
      <c r="D31" s="41" t="s">
        <v>81</v>
      </c>
      <c r="E31" s="42" t="s">
        <v>82</v>
      </c>
      <c r="F31" s="40">
        <v>938.32</v>
      </c>
      <c r="G31" s="43">
        <v>44.25</v>
      </c>
      <c r="H31" s="43">
        <v>53.4</v>
      </c>
      <c r="I31" s="43">
        <v>50106.28</v>
      </c>
      <c r="J31" s="44">
        <v>0.20078730817798376</v>
      </c>
      <c r="L31">
        <f t="shared" si="0"/>
        <v>41520.660000000003</v>
      </c>
    </row>
    <row r="32" spans="1:13" ht="15" thickBot="1" x14ac:dyDescent="0.25">
      <c r="A32" s="19" t="s">
        <v>83</v>
      </c>
      <c r="B32" s="20" t="s">
        <v>84</v>
      </c>
      <c r="C32" s="21" t="s">
        <v>29</v>
      </c>
      <c r="D32" s="21" t="s">
        <v>89</v>
      </c>
      <c r="E32" s="22" t="s">
        <v>82</v>
      </c>
      <c r="F32" s="20">
        <v>77</v>
      </c>
      <c r="G32" s="23">
        <v>62.83</v>
      </c>
      <c r="H32" s="23">
        <v>75.83</v>
      </c>
      <c r="I32" s="23">
        <v>5838.91</v>
      </c>
      <c r="J32" s="24">
        <v>2.3397845970475381E-2</v>
      </c>
      <c r="L32">
        <f t="shared" si="0"/>
        <v>4837.91</v>
      </c>
      <c r="M32" s="1">
        <f>SUM(J30+J24+J18+J12+J5+J7)</f>
        <v>1</v>
      </c>
    </row>
    <row r="33" spans="1:10" ht="1.5" hidden="1" customHeight="1" thickBo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7"/>
    </row>
    <row r="34" spans="1:10" ht="15" thickBot="1" x14ac:dyDescent="0.25">
      <c r="A34" s="123"/>
      <c r="B34" s="124"/>
      <c r="C34" s="124"/>
      <c r="D34" s="28"/>
      <c r="E34" s="29"/>
      <c r="F34" s="125" t="s">
        <v>85</v>
      </c>
      <c r="G34" s="126"/>
      <c r="H34" s="127">
        <f>SUM(L6:L32)</f>
        <v>206972.09360000005</v>
      </c>
      <c r="I34" s="126"/>
      <c r="J34" s="128"/>
    </row>
    <row r="35" spans="1:10" ht="15" thickBot="1" x14ac:dyDescent="0.25">
      <c r="A35" s="123"/>
      <c r="B35" s="124"/>
      <c r="C35" s="124"/>
      <c r="D35" s="28"/>
      <c r="E35" s="29"/>
      <c r="F35" s="129" t="s">
        <v>86</v>
      </c>
      <c r="G35" s="130"/>
      <c r="H35" s="131">
        <f>H36-H34</f>
        <v>42576.946399999928</v>
      </c>
      <c r="I35" s="130"/>
      <c r="J35" s="132"/>
    </row>
    <row r="36" spans="1:10" ht="16.5" thickBot="1" x14ac:dyDescent="0.25">
      <c r="A36" s="123"/>
      <c r="B36" s="124"/>
      <c r="C36" s="124"/>
      <c r="D36" s="28"/>
      <c r="E36" s="29"/>
      <c r="F36" s="137" t="s">
        <v>87</v>
      </c>
      <c r="G36" s="138"/>
      <c r="H36" s="139">
        <f>SUM(I5:I5+I7+I12+I18+I24+I30)</f>
        <v>249549.03999999998</v>
      </c>
      <c r="I36" s="138"/>
      <c r="J36" s="140"/>
    </row>
    <row r="37" spans="1:10" ht="66.75" customHeight="1" x14ac:dyDescent="0.2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70.5" customHeight="1" thickBot="1" x14ac:dyDescent="0.25">
      <c r="A38" s="115" t="s">
        <v>90</v>
      </c>
      <c r="B38" s="116"/>
      <c r="C38" s="116"/>
      <c r="D38" s="116"/>
      <c r="E38" s="116"/>
      <c r="F38" s="116"/>
      <c r="G38" s="116"/>
      <c r="H38" s="116"/>
      <c r="I38" s="116"/>
      <c r="J38" s="117"/>
    </row>
  </sheetData>
  <mergeCells count="17">
    <mergeCell ref="C1:D1"/>
    <mergeCell ref="A36:C36"/>
    <mergeCell ref="F36:G36"/>
    <mergeCell ref="H36:J36"/>
    <mergeCell ref="E1:F1"/>
    <mergeCell ref="I1:J1"/>
    <mergeCell ref="A38:J38"/>
    <mergeCell ref="C2:D2"/>
    <mergeCell ref="A3:J3"/>
    <mergeCell ref="A34:C34"/>
    <mergeCell ref="F34:G34"/>
    <mergeCell ref="H34:J34"/>
    <mergeCell ref="A35:C35"/>
    <mergeCell ref="F35:G35"/>
    <mergeCell ref="H35:J35"/>
    <mergeCell ref="E2:F2"/>
    <mergeCell ref="I2:J2"/>
  </mergeCells>
  <pageMargins left="0.5" right="0.5" top="1" bottom="1" header="0.5" footer="0.5"/>
  <pageSetup paperSize="9" scale="71" fitToHeight="0" orientation="landscape" r:id="rId1"/>
  <headerFooter>
    <oddHeader>&amp;L &amp;CDEPLAN - DEPARTAMENTO DE PLANEJAMENTO
CNPJ: 03.501.574/0001-31 &amp;R</oddHeader>
    <oddFooter xml:space="preserve">&amp;L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60" zoomScaleNormal="100" workbookViewId="0">
      <selection activeCell="M19" sqref="M19"/>
    </sheetView>
  </sheetViews>
  <sheetFormatPr defaultRowHeight="14.25" x14ac:dyDescent="0.2"/>
  <cols>
    <col min="1" max="1" width="10.75" customWidth="1"/>
    <col min="2" max="2" width="13.125" customWidth="1"/>
    <col min="3" max="3" width="42.125" customWidth="1"/>
    <col min="4" max="4" width="40.625" customWidth="1"/>
    <col min="5" max="5" width="12.75" customWidth="1"/>
    <col min="6" max="6" width="17" customWidth="1"/>
    <col min="7" max="7" width="17.75" customWidth="1"/>
  </cols>
  <sheetData>
    <row r="1" spans="1:7" ht="25.5" customHeight="1" thickBot="1" x14ac:dyDescent="0.3">
      <c r="A1" s="69" t="s">
        <v>91</v>
      </c>
      <c r="B1" s="70" t="s">
        <v>92</v>
      </c>
      <c r="C1" s="147" t="s">
        <v>93</v>
      </c>
      <c r="D1" s="148"/>
      <c r="E1" s="71" t="s">
        <v>94</v>
      </c>
      <c r="F1" s="70" t="s">
        <v>95</v>
      </c>
      <c r="G1" s="72" t="s">
        <v>96</v>
      </c>
    </row>
    <row r="2" spans="1:7" ht="15" x14ac:dyDescent="0.25">
      <c r="A2" s="75" t="s">
        <v>97</v>
      </c>
      <c r="B2" s="76">
        <v>22550</v>
      </c>
      <c r="C2" s="143" t="s">
        <v>101</v>
      </c>
      <c r="D2" s="144"/>
      <c r="E2" s="77" t="s">
        <v>31</v>
      </c>
      <c r="F2" s="78"/>
      <c r="G2" s="79">
        <f>SUM(G3:G9)</f>
        <v>1.07</v>
      </c>
    </row>
    <row r="3" spans="1:7" x14ac:dyDescent="0.2">
      <c r="A3" s="74" t="s">
        <v>22</v>
      </c>
      <c r="B3" s="80">
        <v>5839</v>
      </c>
      <c r="C3" s="145" t="s">
        <v>102</v>
      </c>
      <c r="D3" s="146"/>
      <c r="E3" s="73" t="s">
        <v>103</v>
      </c>
      <c r="F3" s="81">
        <v>2E-3</v>
      </c>
      <c r="G3" s="82">
        <v>0.02</v>
      </c>
    </row>
    <row r="4" spans="1:7" x14ac:dyDescent="0.2">
      <c r="A4" s="74" t="s">
        <v>22</v>
      </c>
      <c r="B4" s="80">
        <v>5841</v>
      </c>
      <c r="C4" s="145" t="s">
        <v>104</v>
      </c>
      <c r="D4" s="146"/>
      <c r="E4" s="73" t="s">
        <v>105</v>
      </c>
      <c r="F4" s="81">
        <v>4.0000000000000001E-3</v>
      </c>
      <c r="G4" s="82">
        <v>0.02</v>
      </c>
    </row>
    <row r="5" spans="1:7" x14ac:dyDescent="0.2">
      <c r="A5" s="74" t="s">
        <v>22</v>
      </c>
      <c r="B5" s="80">
        <v>83362</v>
      </c>
      <c r="C5" s="145" t="s">
        <v>106</v>
      </c>
      <c r="D5" s="146"/>
      <c r="E5" s="73" t="s">
        <v>103</v>
      </c>
      <c r="F5" s="81">
        <v>1E-3</v>
      </c>
      <c r="G5" s="82">
        <v>0.28000000000000003</v>
      </c>
    </row>
    <row r="6" spans="1:7" x14ac:dyDescent="0.2">
      <c r="A6" s="74" t="s">
        <v>22</v>
      </c>
      <c r="B6" s="80">
        <v>88316</v>
      </c>
      <c r="C6" s="145" t="s">
        <v>99</v>
      </c>
      <c r="D6" s="146"/>
      <c r="E6" s="73" t="s">
        <v>98</v>
      </c>
      <c r="F6" s="81">
        <v>5.7999999999999996E-3</v>
      </c>
      <c r="G6" s="82">
        <v>0.1</v>
      </c>
    </row>
    <row r="7" spans="1:7" x14ac:dyDescent="0.2">
      <c r="A7" s="74" t="s">
        <v>22</v>
      </c>
      <c r="B7" s="80">
        <v>89035</v>
      </c>
      <c r="C7" s="145" t="s">
        <v>107</v>
      </c>
      <c r="D7" s="146"/>
      <c r="E7" s="73" t="s">
        <v>103</v>
      </c>
      <c r="F7" s="81">
        <v>1.6999999999999999E-3</v>
      </c>
      <c r="G7" s="82">
        <v>0.23</v>
      </c>
    </row>
    <row r="8" spans="1:7" x14ac:dyDescent="0.2">
      <c r="A8" s="74" t="s">
        <v>22</v>
      </c>
      <c r="B8" s="80">
        <v>89036</v>
      </c>
      <c r="C8" s="145" t="s">
        <v>108</v>
      </c>
      <c r="D8" s="146"/>
      <c r="E8" s="73" t="s">
        <v>105</v>
      </c>
      <c r="F8" s="81">
        <v>4.1000000000000003E-3</v>
      </c>
      <c r="G8" s="82">
        <v>0.16</v>
      </c>
    </row>
    <row r="9" spans="1:7" x14ac:dyDescent="0.2">
      <c r="A9" s="74" t="s">
        <v>22</v>
      </c>
      <c r="B9" s="80">
        <v>91486</v>
      </c>
      <c r="C9" s="145" t="s">
        <v>109</v>
      </c>
      <c r="D9" s="146"/>
      <c r="E9" s="73" t="s">
        <v>105</v>
      </c>
      <c r="F9" s="81">
        <v>4.8999999999999998E-3</v>
      </c>
      <c r="G9" s="82">
        <v>0.26</v>
      </c>
    </row>
    <row r="10" spans="1:7" ht="15" x14ac:dyDescent="0.25">
      <c r="A10" s="75" t="s">
        <v>97</v>
      </c>
      <c r="B10" s="83" t="s">
        <v>110</v>
      </c>
      <c r="C10" s="143" t="s">
        <v>34</v>
      </c>
      <c r="D10" s="144"/>
      <c r="E10" s="77" t="s">
        <v>35</v>
      </c>
      <c r="F10" s="78"/>
      <c r="G10" s="79">
        <v>4.72</v>
      </c>
    </row>
    <row r="11" spans="1:7" x14ac:dyDescent="0.2">
      <c r="A11" s="74" t="s">
        <v>22</v>
      </c>
      <c r="B11" s="84" t="s">
        <v>111</v>
      </c>
      <c r="C11" s="149" t="s">
        <v>34</v>
      </c>
      <c r="D11" s="150"/>
      <c r="E11" s="73" t="s">
        <v>35</v>
      </c>
      <c r="F11" s="81">
        <v>1.2</v>
      </c>
      <c r="G11" s="82">
        <v>4.72</v>
      </c>
    </row>
    <row r="12" spans="1:7" ht="15" x14ac:dyDescent="0.25">
      <c r="A12" s="75" t="s">
        <v>97</v>
      </c>
      <c r="B12" s="76">
        <v>22568</v>
      </c>
      <c r="C12" s="143" t="s">
        <v>112</v>
      </c>
      <c r="D12" s="144"/>
      <c r="E12" s="77" t="s">
        <v>31</v>
      </c>
      <c r="F12" s="78"/>
      <c r="G12" s="79">
        <f>SUM(G13:G24)</f>
        <v>5.7700000000000005</v>
      </c>
    </row>
    <row r="13" spans="1:7" x14ac:dyDescent="0.2">
      <c r="A13" s="74" t="s">
        <v>22</v>
      </c>
      <c r="B13" s="80">
        <v>6879</v>
      </c>
      <c r="C13" s="149" t="s">
        <v>113</v>
      </c>
      <c r="D13" s="150"/>
      <c r="E13" s="85" t="s">
        <v>103</v>
      </c>
      <c r="F13" s="86">
        <v>1E-3</v>
      </c>
      <c r="G13" s="87">
        <v>0.22</v>
      </c>
    </row>
    <row r="14" spans="1:7" x14ac:dyDescent="0.2">
      <c r="A14" s="74" t="s">
        <v>22</v>
      </c>
      <c r="B14" s="80">
        <v>6880</v>
      </c>
      <c r="C14" s="149" t="s">
        <v>114</v>
      </c>
      <c r="D14" s="150"/>
      <c r="E14" s="85" t="s">
        <v>105</v>
      </c>
      <c r="F14" s="86">
        <v>3.0000000000000001E-3</v>
      </c>
      <c r="G14" s="87">
        <v>0.23</v>
      </c>
    </row>
    <row r="15" spans="1:7" x14ac:dyDescent="0.2">
      <c r="A15" s="74" t="s">
        <v>22</v>
      </c>
      <c r="B15" s="80">
        <v>7030</v>
      </c>
      <c r="C15" s="149" t="s">
        <v>115</v>
      </c>
      <c r="D15" s="150"/>
      <c r="E15" s="85" t="s">
        <v>103</v>
      </c>
      <c r="F15" s="86">
        <v>4.0000000000000001E-3</v>
      </c>
      <c r="G15" s="87">
        <v>1.29</v>
      </c>
    </row>
    <row r="16" spans="1:7" x14ac:dyDescent="0.2">
      <c r="A16" s="74" t="s">
        <v>22</v>
      </c>
      <c r="B16" s="80">
        <v>83362</v>
      </c>
      <c r="C16" s="149" t="s">
        <v>106</v>
      </c>
      <c r="D16" s="150"/>
      <c r="E16" s="85" t="s">
        <v>103</v>
      </c>
      <c r="F16" s="86">
        <v>1.2999999999999999E-3</v>
      </c>
      <c r="G16" s="87">
        <v>0.37</v>
      </c>
    </row>
    <row r="17" spans="1:7" x14ac:dyDescent="0.2">
      <c r="A17" s="74" t="s">
        <v>22</v>
      </c>
      <c r="B17" s="80">
        <v>88316</v>
      </c>
      <c r="C17" s="149" t="s">
        <v>99</v>
      </c>
      <c r="D17" s="150"/>
      <c r="E17" s="85" t="s">
        <v>98</v>
      </c>
      <c r="F17" s="86">
        <v>3.2199999999999999E-2</v>
      </c>
      <c r="G17" s="87">
        <v>0.57999999999999996</v>
      </c>
    </row>
    <row r="18" spans="1:7" x14ac:dyDescent="0.2">
      <c r="A18" s="74" t="s">
        <v>22</v>
      </c>
      <c r="B18" s="80">
        <v>89035</v>
      </c>
      <c r="C18" s="149" t="s">
        <v>107</v>
      </c>
      <c r="D18" s="150"/>
      <c r="E18" s="85" t="s">
        <v>103</v>
      </c>
      <c r="F18" s="86">
        <v>8.0000000000000004E-4</v>
      </c>
      <c r="G18" s="87">
        <v>0.11</v>
      </c>
    </row>
    <row r="19" spans="1:7" x14ac:dyDescent="0.2">
      <c r="A19" s="74" t="s">
        <v>22</v>
      </c>
      <c r="B19" s="80">
        <v>89036</v>
      </c>
      <c r="C19" s="149" t="s">
        <v>108</v>
      </c>
      <c r="D19" s="150"/>
      <c r="E19" s="85" t="s">
        <v>105</v>
      </c>
      <c r="F19" s="86">
        <v>3.3E-3</v>
      </c>
      <c r="G19" s="87">
        <v>0.14000000000000001</v>
      </c>
    </row>
    <row r="20" spans="1:7" x14ac:dyDescent="0.2">
      <c r="A20" s="74" t="s">
        <v>22</v>
      </c>
      <c r="B20" s="80">
        <v>91386</v>
      </c>
      <c r="C20" s="149" t="s">
        <v>116</v>
      </c>
      <c r="D20" s="150"/>
      <c r="E20" s="85" t="s">
        <v>103</v>
      </c>
      <c r="F20" s="86">
        <v>5.9999999999999995E-4</v>
      </c>
      <c r="G20" s="87">
        <v>0.16</v>
      </c>
    </row>
    <row r="21" spans="1:7" x14ac:dyDescent="0.2">
      <c r="A21" s="74" t="s">
        <v>22</v>
      </c>
      <c r="B21" s="80">
        <v>91486</v>
      </c>
      <c r="C21" s="149" t="s">
        <v>109</v>
      </c>
      <c r="D21" s="150"/>
      <c r="E21" s="85" t="s">
        <v>105</v>
      </c>
      <c r="F21" s="86">
        <v>2.7000000000000001E-3</v>
      </c>
      <c r="G21" s="87">
        <v>0.15</v>
      </c>
    </row>
    <row r="22" spans="1:7" x14ac:dyDescent="0.2">
      <c r="A22" s="74" t="s">
        <v>22</v>
      </c>
      <c r="B22" s="84" t="s">
        <v>117</v>
      </c>
      <c r="C22" s="149" t="s">
        <v>118</v>
      </c>
      <c r="D22" s="150"/>
      <c r="E22" s="85" t="s">
        <v>100</v>
      </c>
      <c r="F22" s="86">
        <v>6.0000000000000001E-3</v>
      </c>
      <c r="G22" s="87">
        <v>0.5</v>
      </c>
    </row>
    <row r="23" spans="1:7" x14ac:dyDescent="0.2">
      <c r="A23" s="74" t="s">
        <v>22</v>
      </c>
      <c r="B23" s="84" t="s">
        <v>119</v>
      </c>
      <c r="C23" s="149" t="s">
        <v>120</v>
      </c>
      <c r="D23" s="150"/>
      <c r="E23" s="85" t="s">
        <v>100</v>
      </c>
      <c r="F23" s="86">
        <v>7.3000000000000001E-3</v>
      </c>
      <c r="G23" s="87">
        <v>0.73</v>
      </c>
    </row>
    <row r="24" spans="1:7" x14ac:dyDescent="0.2">
      <c r="A24" s="74" t="s">
        <v>22</v>
      </c>
      <c r="B24" s="84" t="s">
        <v>121</v>
      </c>
      <c r="C24" s="149" t="s">
        <v>122</v>
      </c>
      <c r="D24" s="150"/>
      <c r="E24" s="85" t="s">
        <v>100</v>
      </c>
      <c r="F24" s="86">
        <v>1.4999999999999999E-2</v>
      </c>
      <c r="G24" s="87">
        <v>1.29</v>
      </c>
    </row>
    <row r="25" spans="1:7" ht="15" x14ac:dyDescent="0.25">
      <c r="A25" s="75" t="s">
        <v>97</v>
      </c>
      <c r="B25" s="88" t="s">
        <v>123</v>
      </c>
      <c r="C25" s="143" t="s">
        <v>124</v>
      </c>
      <c r="D25" s="144"/>
      <c r="E25" s="77" t="s">
        <v>42</v>
      </c>
      <c r="F25" s="78"/>
      <c r="G25" s="79">
        <f>SUM(G26)</f>
        <v>4.26</v>
      </c>
    </row>
    <row r="26" spans="1:7" x14ac:dyDescent="0.2">
      <c r="A26" s="74" t="s">
        <v>22</v>
      </c>
      <c r="B26" s="84" t="s">
        <v>123</v>
      </c>
      <c r="C26" s="149" t="s">
        <v>124</v>
      </c>
      <c r="D26" s="150"/>
      <c r="E26" s="85" t="s">
        <v>42</v>
      </c>
      <c r="F26" s="86">
        <v>4.8</v>
      </c>
      <c r="G26" s="87">
        <v>4.26</v>
      </c>
    </row>
    <row r="27" spans="1:7" ht="15" x14ac:dyDescent="0.25">
      <c r="A27" s="75" t="s">
        <v>97</v>
      </c>
      <c r="B27" s="76" t="s">
        <v>80</v>
      </c>
      <c r="C27" s="143" t="s">
        <v>81</v>
      </c>
      <c r="D27" s="144"/>
      <c r="E27" s="77" t="s">
        <v>82</v>
      </c>
      <c r="F27" s="78"/>
      <c r="G27" s="79">
        <f>SUM(G28:G33)</f>
        <v>40.36</v>
      </c>
    </row>
    <row r="28" spans="1:7" x14ac:dyDescent="0.2">
      <c r="A28" s="74" t="s">
        <v>22</v>
      </c>
      <c r="B28" s="80">
        <v>88316</v>
      </c>
      <c r="C28" s="149" t="s">
        <v>125</v>
      </c>
      <c r="D28" s="150"/>
      <c r="E28" s="85" t="s">
        <v>98</v>
      </c>
      <c r="F28" s="86" t="s">
        <v>126</v>
      </c>
      <c r="G28" s="87">
        <v>0.72</v>
      </c>
    </row>
    <row r="29" spans="1:7" x14ac:dyDescent="0.2">
      <c r="A29" s="74" t="s">
        <v>22</v>
      </c>
      <c r="B29" s="80">
        <v>94963</v>
      </c>
      <c r="C29" s="149" t="s">
        <v>127</v>
      </c>
      <c r="D29" s="150"/>
      <c r="E29" s="85" t="s">
        <v>100</v>
      </c>
      <c r="F29" s="86" t="s">
        <v>128</v>
      </c>
      <c r="G29" s="87">
        <v>22.77</v>
      </c>
    </row>
    <row r="30" spans="1:7" x14ac:dyDescent="0.2">
      <c r="A30" s="74" t="s">
        <v>22</v>
      </c>
      <c r="B30" s="80">
        <v>103670</v>
      </c>
      <c r="C30" s="151" t="s">
        <v>129</v>
      </c>
      <c r="D30" s="152"/>
      <c r="E30" s="85" t="s">
        <v>100</v>
      </c>
      <c r="F30" s="86" t="s">
        <v>128</v>
      </c>
      <c r="G30" s="87">
        <v>11.2</v>
      </c>
    </row>
    <row r="31" spans="1:7" x14ac:dyDescent="0.2">
      <c r="A31" s="74" t="s">
        <v>22</v>
      </c>
      <c r="B31" s="80">
        <v>93358</v>
      </c>
      <c r="C31" s="151" t="s">
        <v>130</v>
      </c>
      <c r="D31" s="152"/>
      <c r="E31" s="85" t="s">
        <v>100</v>
      </c>
      <c r="F31" s="86" t="s">
        <v>131</v>
      </c>
      <c r="G31" s="87">
        <v>3.28</v>
      </c>
    </row>
    <row r="32" spans="1:7" x14ac:dyDescent="0.2">
      <c r="A32" s="74" t="s">
        <v>22</v>
      </c>
      <c r="B32" s="80">
        <v>102498</v>
      </c>
      <c r="C32" s="151" t="s">
        <v>132</v>
      </c>
      <c r="D32" s="152"/>
      <c r="E32" s="85" t="s">
        <v>82</v>
      </c>
      <c r="F32" s="86" t="s">
        <v>133</v>
      </c>
      <c r="G32" s="87">
        <v>0.32</v>
      </c>
    </row>
    <row r="33" spans="1:7" x14ac:dyDescent="0.2">
      <c r="A33" s="74" t="s">
        <v>22</v>
      </c>
      <c r="B33" s="80">
        <v>97914</v>
      </c>
      <c r="C33" s="151" t="s">
        <v>134</v>
      </c>
      <c r="D33" s="152"/>
      <c r="E33" s="85" t="s">
        <v>135</v>
      </c>
      <c r="F33" s="86" t="s">
        <v>136</v>
      </c>
      <c r="G33" s="87">
        <v>2.0699999999999998</v>
      </c>
    </row>
    <row r="34" spans="1:7" ht="15" x14ac:dyDescent="0.25">
      <c r="A34" s="75" t="s">
        <v>97</v>
      </c>
      <c r="B34" s="89" t="s">
        <v>138</v>
      </c>
      <c r="C34" s="155" t="s">
        <v>89</v>
      </c>
      <c r="D34" s="156"/>
      <c r="E34" s="77" t="s">
        <v>82</v>
      </c>
      <c r="F34" s="78"/>
      <c r="G34" s="79">
        <f>SUM(G35:G39)</f>
        <v>53.529999999999994</v>
      </c>
    </row>
    <row r="35" spans="1:7" x14ac:dyDescent="0.2">
      <c r="A35" s="74" t="s">
        <v>22</v>
      </c>
      <c r="B35" s="80">
        <v>88309</v>
      </c>
      <c r="C35" s="151" t="s">
        <v>137</v>
      </c>
      <c r="D35" s="152"/>
      <c r="E35" s="85" t="s">
        <v>98</v>
      </c>
      <c r="F35" s="90" t="s">
        <v>139</v>
      </c>
      <c r="G35" s="87">
        <v>9.48</v>
      </c>
    </row>
    <row r="36" spans="1:7" x14ac:dyDescent="0.2">
      <c r="A36" s="74" t="s">
        <v>22</v>
      </c>
      <c r="B36" s="80">
        <v>88316</v>
      </c>
      <c r="C36" s="151" t="s">
        <v>99</v>
      </c>
      <c r="D36" s="152"/>
      <c r="E36" s="85" t="s">
        <v>98</v>
      </c>
      <c r="F36" s="90" t="s">
        <v>140</v>
      </c>
      <c r="G36" s="87">
        <v>25.72</v>
      </c>
    </row>
    <row r="37" spans="1:7" x14ac:dyDescent="0.2">
      <c r="A37" s="74" t="s">
        <v>22</v>
      </c>
      <c r="B37" s="91" t="s">
        <v>141</v>
      </c>
      <c r="C37" s="151" t="s">
        <v>142</v>
      </c>
      <c r="D37" s="152"/>
      <c r="E37" s="85" t="s">
        <v>42</v>
      </c>
      <c r="F37" s="90" t="s">
        <v>143</v>
      </c>
      <c r="G37" s="87">
        <v>13.02</v>
      </c>
    </row>
    <row r="38" spans="1:7" x14ac:dyDescent="0.2">
      <c r="A38" s="74" t="s">
        <v>22</v>
      </c>
      <c r="B38" s="91" t="s">
        <v>144</v>
      </c>
      <c r="C38" s="151" t="s">
        <v>145</v>
      </c>
      <c r="D38" s="152"/>
      <c r="E38" s="85" t="s">
        <v>100</v>
      </c>
      <c r="F38" s="90" t="s">
        <v>146</v>
      </c>
      <c r="G38" s="87">
        <v>2.23</v>
      </c>
    </row>
    <row r="39" spans="1:7" ht="15" thickBot="1" x14ac:dyDescent="0.25">
      <c r="A39" s="93" t="s">
        <v>22</v>
      </c>
      <c r="B39" s="94" t="s">
        <v>147</v>
      </c>
      <c r="C39" s="153" t="s">
        <v>148</v>
      </c>
      <c r="D39" s="154"/>
      <c r="E39" s="95" t="s">
        <v>100</v>
      </c>
      <c r="F39" s="96" t="s">
        <v>149</v>
      </c>
      <c r="G39" s="97">
        <v>3.08</v>
      </c>
    </row>
    <row r="40" spans="1:7" x14ac:dyDescent="0.2">
      <c r="C40" s="92"/>
    </row>
    <row r="43" spans="1:7" x14ac:dyDescent="0.2">
      <c r="E43" t="s">
        <v>150</v>
      </c>
    </row>
  </sheetData>
  <mergeCells count="39">
    <mergeCell ref="C37:D37"/>
    <mergeCell ref="C38:D38"/>
    <mergeCell ref="C39:D39"/>
    <mergeCell ref="C34:D34"/>
    <mergeCell ref="C35:D35"/>
    <mergeCell ref="C36:D36"/>
    <mergeCell ref="C29:D29"/>
    <mergeCell ref="C30:D30"/>
    <mergeCell ref="C31:D31"/>
    <mergeCell ref="C32:D32"/>
    <mergeCell ref="C33:D33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:D2"/>
    <mergeCell ref="C3:D3"/>
    <mergeCell ref="C4:D4"/>
    <mergeCell ref="C1:D1"/>
    <mergeCell ref="C16:D16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</mergeCells>
  <pageMargins left="0.511811024" right="0.511811024" top="0.78740157499999996" bottom="0.78740157499999996" header="0.31496062000000002" footer="0.31496062000000002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K12" sqref="K12"/>
    </sheetView>
  </sheetViews>
  <sheetFormatPr defaultRowHeight="14.25" x14ac:dyDescent="0.2"/>
  <cols>
    <col min="1" max="1" width="10.75" bestFit="1" customWidth="1"/>
    <col min="2" max="2" width="69.875" bestFit="1" customWidth="1"/>
    <col min="3" max="3" width="13.875" bestFit="1" customWidth="1"/>
    <col min="5" max="5" width="13.625" customWidth="1"/>
    <col min="6" max="6" width="13.125" customWidth="1"/>
    <col min="7" max="7" width="15.25" customWidth="1"/>
    <col min="8" max="8" width="16.875" customWidth="1"/>
  </cols>
  <sheetData>
    <row r="1" spans="1:8" ht="27" thickBot="1" x14ac:dyDescent="0.25">
      <c r="A1" s="181" t="s">
        <v>151</v>
      </c>
      <c r="B1" s="182"/>
      <c r="C1" s="182"/>
      <c r="D1" s="182"/>
      <c r="E1" s="182"/>
      <c r="F1" s="182"/>
      <c r="G1" s="182"/>
      <c r="H1" s="183"/>
    </row>
    <row r="2" spans="1:8" ht="18.75" x14ac:dyDescent="0.2">
      <c r="A2" s="184" t="s">
        <v>171</v>
      </c>
      <c r="B2" s="185"/>
      <c r="C2" s="185"/>
      <c r="D2" s="185"/>
      <c r="E2" s="185"/>
      <c r="F2" s="185"/>
      <c r="G2" s="185"/>
      <c r="H2" s="186"/>
    </row>
    <row r="3" spans="1:8" ht="15" x14ac:dyDescent="0.25">
      <c r="A3" s="98" t="s">
        <v>152</v>
      </c>
      <c r="B3" s="187" t="str">
        <f>[2]ORÇAMENTO!B4</f>
        <v xml:space="preserve">INFRAESTRUTURA URBANA - PAVIMENTAÇÃO ASFÁLTICA </v>
      </c>
      <c r="C3" s="187"/>
      <c r="D3" s="187"/>
      <c r="E3" s="187"/>
      <c r="F3" s="187"/>
      <c r="G3" s="187"/>
      <c r="H3" s="99" t="s">
        <v>153</v>
      </c>
    </row>
    <row r="4" spans="1:8" ht="30" x14ac:dyDescent="0.25">
      <c r="A4" s="100" t="s">
        <v>154</v>
      </c>
      <c r="B4" s="188">
        <f>'[2]PL. ORÇ.'!G9</f>
        <v>3289.62</v>
      </c>
      <c r="C4" s="189"/>
      <c r="D4" s="189"/>
      <c r="E4" s="189"/>
      <c r="F4" s="189"/>
      <c r="G4" s="189"/>
      <c r="H4" s="190">
        <f>'Orçamento Sintético'!G2</f>
        <v>0.20699999999999999</v>
      </c>
    </row>
    <row r="5" spans="1:8" ht="15" x14ac:dyDescent="0.25">
      <c r="A5" s="98" t="s">
        <v>155</v>
      </c>
      <c r="B5" s="193" t="str">
        <f>'[2]PL. ORÇ.'!B5</f>
        <v>CAPÃO BONITO 1 - Rua Projetada 01 e Rua projetada 09</v>
      </c>
      <c r="C5" s="193"/>
      <c r="D5" s="193"/>
      <c r="E5" s="193"/>
      <c r="F5" s="193"/>
      <c r="G5" s="193"/>
      <c r="H5" s="191"/>
    </row>
    <row r="6" spans="1:8" ht="15.75" thickBot="1" x14ac:dyDescent="0.3">
      <c r="A6" s="101"/>
      <c r="B6" s="194"/>
      <c r="C6" s="194"/>
      <c r="D6" s="194"/>
      <c r="E6" s="194"/>
      <c r="F6" s="194"/>
      <c r="G6" s="194"/>
      <c r="H6" s="192"/>
    </row>
    <row r="7" spans="1:8" ht="21" thickBot="1" x14ac:dyDescent="0.35">
      <c r="A7" s="168" t="s">
        <v>156</v>
      </c>
      <c r="B7" s="169"/>
      <c r="C7" s="169"/>
      <c r="D7" s="169"/>
      <c r="E7" s="169"/>
      <c r="F7" s="169"/>
      <c r="G7" s="169"/>
      <c r="H7" s="170"/>
    </row>
    <row r="8" spans="1:8" x14ac:dyDescent="0.2">
      <c r="A8" s="171" t="s">
        <v>157</v>
      </c>
      <c r="B8" s="171" t="s">
        <v>158</v>
      </c>
      <c r="C8" s="173" t="s">
        <v>159</v>
      </c>
      <c r="D8" s="175" t="s">
        <v>160</v>
      </c>
      <c r="E8" s="177" t="s">
        <v>161</v>
      </c>
      <c r="F8" s="178"/>
      <c r="G8" s="178"/>
      <c r="H8" s="179" t="s">
        <v>162</v>
      </c>
    </row>
    <row r="9" spans="1:8" ht="15" thickBot="1" x14ac:dyDescent="0.25">
      <c r="A9" s="172"/>
      <c r="B9" s="172"/>
      <c r="C9" s="174"/>
      <c r="D9" s="176"/>
      <c r="E9" s="102">
        <v>30</v>
      </c>
      <c r="F9" s="102">
        <v>60</v>
      </c>
      <c r="G9" s="102">
        <v>90</v>
      </c>
      <c r="H9" s="180"/>
    </row>
    <row r="10" spans="1:8" ht="15" thickBot="1" x14ac:dyDescent="0.25">
      <c r="A10" s="160" t="s">
        <v>163</v>
      </c>
      <c r="B10" s="162" t="str">
        <f>'[2]PL. ORÇ.'!C12</f>
        <v xml:space="preserve">ADMINISTRAÇÃO LOCAL </v>
      </c>
      <c r="C10" s="164">
        <f>'Orçamento Sintético'!I5</f>
        <v>5543.12</v>
      </c>
      <c r="D10" s="166">
        <f>C10/$C$22</f>
        <v>2.221254788237214E-2</v>
      </c>
      <c r="E10" s="103">
        <v>0.2</v>
      </c>
      <c r="F10" s="103">
        <v>0.4</v>
      </c>
      <c r="G10" s="103">
        <v>0.4</v>
      </c>
      <c r="H10" s="103">
        <f t="shared" ref="H10:H21" si="0">E10+G10+F10</f>
        <v>1</v>
      </c>
    </row>
    <row r="11" spans="1:8" ht="15" thickBot="1" x14ac:dyDescent="0.25">
      <c r="A11" s="161"/>
      <c r="B11" s="163"/>
      <c r="C11" s="165"/>
      <c r="D11" s="167"/>
      <c r="E11" s="104">
        <f>$C$10*E10</f>
        <v>1108.624</v>
      </c>
      <c r="F11" s="104">
        <f>$C$10*F10</f>
        <v>2217.248</v>
      </c>
      <c r="G11" s="104">
        <f>$C$10*G10</f>
        <v>2217.248</v>
      </c>
      <c r="H11" s="105">
        <f t="shared" si="0"/>
        <v>5543.1200000000008</v>
      </c>
    </row>
    <row r="12" spans="1:8" ht="15" thickBot="1" x14ac:dyDescent="0.25">
      <c r="A12" s="160" t="s">
        <v>164</v>
      </c>
      <c r="B12" s="162" t="str">
        <f>'[2]PL. ORÇ.'!C14</f>
        <v>IMPLANTAÇÃO ASFÁLTICA - PAVIMENTAÇÃO</v>
      </c>
      <c r="C12" s="164">
        <f>'Orçamento Sintético'!I7</f>
        <v>130532.1</v>
      </c>
      <c r="D12" s="166">
        <f>C12/$C$22</f>
        <v>0.52307193808479491</v>
      </c>
      <c r="E12" s="103">
        <v>0.2</v>
      </c>
      <c r="F12" s="103">
        <v>0.4</v>
      </c>
      <c r="G12" s="103">
        <v>0.4</v>
      </c>
      <c r="H12" s="103">
        <f t="shared" si="0"/>
        <v>1</v>
      </c>
    </row>
    <row r="13" spans="1:8" ht="15" thickBot="1" x14ac:dyDescent="0.25">
      <c r="A13" s="161"/>
      <c r="B13" s="163"/>
      <c r="C13" s="165"/>
      <c r="D13" s="167"/>
      <c r="E13" s="104">
        <f>$C$12*E12</f>
        <v>26106.420000000002</v>
      </c>
      <c r="F13" s="104">
        <f>$C$12*F12</f>
        <v>52212.840000000004</v>
      </c>
      <c r="G13" s="104">
        <f>$C$12*G12</f>
        <v>52212.840000000004</v>
      </c>
      <c r="H13" s="105">
        <f t="shared" si="0"/>
        <v>130532.1</v>
      </c>
    </row>
    <row r="14" spans="1:8" ht="15" thickBot="1" x14ac:dyDescent="0.25">
      <c r="A14" s="160" t="s">
        <v>165</v>
      </c>
      <c r="B14" s="162" t="str">
        <f>'[2]PL. ORÇ.'!C19</f>
        <v xml:space="preserve">TRANSPORTE (REVESTIMENTO VIA URBANA PAVIMENTADA, DMT ATÉ 30KM) </v>
      </c>
      <c r="C14" s="164">
        <f>'Orçamento Sintético'!I12</f>
        <v>26242.400000000001</v>
      </c>
      <c r="D14" s="166">
        <f>C14/$C$22</f>
        <v>0.10515929053463802</v>
      </c>
      <c r="E14" s="103">
        <v>0.2</v>
      </c>
      <c r="F14" s="103">
        <v>0.4</v>
      </c>
      <c r="G14" s="103">
        <v>0.4</v>
      </c>
      <c r="H14" s="103">
        <f t="shared" si="0"/>
        <v>1</v>
      </c>
    </row>
    <row r="15" spans="1:8" ht="15" thickBot="1" x14ac:dyDescent="0.25">
      <c r="A15" s="161"/>
      <c r="B15" s="163"/>
      <c r="C15" s="165"/>
      <c r="D15" s="167"/>
      <c r="E15" s="104">
        <f>$C$14*E14</f>
        <v>5248.4800000000005</v>
      </c>
      <c r="F15" s="104">
        <f>$C$14*F14</f>
        <v>10496.960000000001</v>
      </c>
      <c r="G15" s="104">
        <f>$C$14*G14</f>
        <v>10496.960000000001</v>
      </c>
      <c r="H15" s="105">
        <f t="shared" si="0"/>
        <v>26242.400000000001</v>
      </c>
    </row>
    <row r="16" spans="1:8" ht="15" thickBot="1" x14ac:dyDescent="0.25">
      <c r="A16" s="160" t="s">
        <v>166</v>
      </c>
      <c r="B16" s="162" t="str">
        <f>'[2]PL. ORÇ.'!C25</f>
        <v xml:space="preserve">TRANSPORTE (REVESTIMENTO VIA URBANA PAVIMENTADA, DMT EXEDENTE A 30KM) </v>
      </c>
      <c r="C16" s="164">
        <f>'Orçamento Sintético'!I18</f>
        <v>19795.93</v>
      </c>
      <c r="D16" s="166">
        <f>C16/$C$22</f>
        <v>7.9326812878142111E-2</v>
      </c>
      <c r="E16" s="103">
        <v>0.2</v>
      </c>
      <c r="F16" s="103">
        <v>0.4</v>
      </c>
      <c r="G16" s="103">
        <v>0.4</v>
      </c>
      <c r="H16" s="103">
        <f t="shared" si="0"/>
        <v>1</v>
      </c>
    </row>
    <row r="17" spans="1:8" ht="15" thickBot="1" x14ac:dyDescent="0.25">
      <c r="A17" s="161"/>
      <c r="B17" s="163"/>
      <c r="C17" s="165"/>
      <c r="D17" s="167"/>
      <c r="E17" s="104">
        <f>$C$16*E16</f>
        <v>3959.1860000000001</v>
      </c>
      <c r="F17" s="104">
        <f>$C$16*F16</f>
        <v>7918.3720000000003</v>
      </c>
      <c r="G17" s="104">
        <f>$C$16*G16</f>
        <v>7918.3720000000003</v>
      </c>
      <c r="H17" s="105">
        <f t="shared" si="0"/>
        <v>19795.93</v>
      </c>
    </row>
    <row r="18" spans="1:8" ht="15" thickBot="1" x14ac:dyDescent="0.25">
      <c r="A18" s="160" t="s">
        <v>167</v>
      </c>
      <c r="B18" s="162" t="str">
        <f>'[2]PL. ORÇ.'!C31</f>
        <v xml:space="preserve">TRANSPORTE (REVESTIMENTO (PRIMARIO) </v>
      </c>
      <c r="C18" s="164">
        <f>'Orçamento Sintético'!I24</f>
        <v>11490.3</v>
      </c>
      <c r="D18" s="166">
        <f>C18/$C$22</f>
        <v>4.6044256471593721E-2</v>
      </c>
      <c r="E18" s="103">
        <v>0.2</v>
      </c>
      <c r="F18" s="103">
        <v>0.4</v>
      </c>
      <c r="G18" s="103">
        <v>0.4</v>
      </c>
      <c r="H18" s="103">
        <f t="shared" si="0"/>
        <v>1</v>
      </c>
    </row>
    <row r="19" spans="1:8" ht="15" thickBot="1" x14ac:dyDescent="0.25">
      <c r="A19" s="161"/>
      <c r="B19" s="163"/>
      <c r="C19" s="165"/>
      <c r="D19" s="167"/>
      <c r="E19" s="104">
        <f>$C$18*E18</f>
        <v>2298.06</v>
      </c>
      <c r="F19" s="104">
        <f>$C$18*F18</f>
        <v>4596.12</v>
      </c>
      <c r="G19" s="104">
        <f>$C$18*G18</f>
        <v>4596.12</v>
      </c>
      <c r="H19" s="105">
        <f t="shared" si="0"/>
        <v>11490.3</v>
      </c>
    </row>
    <row r="20" spans="1:8" ht="15" thickBot="1" x14ac:dyDescent="0.25">
      <c r="A20" s="160" t="s">
        <v>168</v>
      </c>
      <c r="B20" s="162" t="str">
        <f>'[2]PL. ORÇ.'!C37</f>
        <v>MEIO-FIO (GUIA) COM SARJETA/TENTO</v>
      </c>
      <c r="C20" s="164">
        <f>'Orçamento Sintético'!I30</f>
        <v>55945.19</v>
      </c>
      <c r="D20" s="166">
        <f>C20/$C$22</f>
        <v>0.22418515414845919</v>
      </c>
      <c r="E20" s="103">
        <v>0.2</v>
      </c>
      <c r="F20" s="103">
        <v>0.4</v>
      </c>
      <c r="G20" s="103">
        <v>0.4</v>
      </c>
      <c r="H20" s="103">
        <f t="shared" si="0"/>
        <v>1</v>
      </c>
    </row>
    <row r="21" spans="1:8" ht="15" thickBot="1" x14ac:dyDescent="0.25">
      <c r="A21" s="161"/>
      <c r="B21" s="163"/>
      <c r="C21" s="165"/>
      <c r="D21" s="167"/>
      <c r="E21" s="104">
        <f>$C$20*E20</f>
        <v>11189.038</v>
      </c>
      <c r="F21" s="104">
        <f>$C$20*F20</f>
        <v>22378.076000000001</v>
      </c>
      <c r="G21" s="104">
        <f>$C$20*G20</f>
        <v>22378.076000000001</v>
      </c>
      <c r="H21" s="105">
        <f t="shared" si="0"/>
        <v>55945.19</v>
      </c>
    </row>
    <row r="22" spans="1:8" ht="15" thickBot="1" x14ac:dyDescent="0.25">
      <c r="A22" s="157" t="s">
        <v>169</v>
      </c>
      <c r="B22" s="158"/>
      <c r="C22" s="106">
        <f>SUM(C10:C21)</f>
        <v>249549.03999999998</v>
      </c>
      <c r="D22" s="107">
        <f>SUM(D10:D21)</f>
        <v>1</v>
      </c>
      <c r="E22" s="108">
        <f>E11+E13+E15+E17+E19+E21</f>
        <v>49909.807999999997</v>
      </c>
      <c r="F22" s="108">
        <f>F11+F13+F15+F17+F19+F21</f>
        <v>99819.615999999995</v>
      </c>
      <c r="G22" s="108">
        <f>G11+G13+G15+G17+G19+G21</f>
        <v>99819.615999999995</v>
      </c>
      <c r="H22" s="109">
        <f>D22</f>
        <v>1</v>
      </c>
    </row>
    <row r="23" spans="1:8" ht="18.75" customHeight="1" thickTop="1" thickBot="1" x14ac:dyDescent="0.25">
      <c r="A23" s="159" t="s">
        <v>170</v>
      </c>
      <c r="B23" s="159"/>
      <c r="C23" s="110"/>
      <c r="D23" s="111"/>
      <c r="E23" s="112">
        <f>E22</f>
        <v>49909.807999999997</v>
      </c>
      <c r="F23" s="112">
        <f>F22+E23</f>
        <v>149729.424</v>
      </c>
      <c r="G23" s="112">
        <f>G22+F23</f>
        <v>249549.03999999998</v>
      </c>
      <c r="H23" s="113">
        <f>H11+H13+H15+H17+H19+H21</f>
        <v>249549.03999999998</v>
      </c>
    </row>
    <row r="24" spans="1:8" ht="15" thickTop="1" x14ac:dyDescent="0.2"/>
  </sheetData>
  <mergeCells count="40">
    <mergeCell ref="A1:H1"/>
    <mergeCell ref="A2:H2"/>
    <mergeCell ref="B3:G3"/>
    <mergeCell ref="B4:G4"/>
    <mergeCell ref="H4:H6"/>
    <mergeCell ref="B5:G5"/>
    <mergeCell ref="B6:G6"/>
    <mergeCell ref="A7:H7"/>
    <mergeCell ref="A8:A9"/>
    <mergeCell ref="B8:B9"/>
    <mergeCell ref="C8:C9"/>
    <mergeCell ref="D8:D9"/>
    <mergeCell ref="E8:G8"/>
    <mergeCell ref="H8:H9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D18:D19"/>
    <mergeCell ref="A20:A21"/>
    <mergeCell ref="B20:B21"/>
    <mergeCell ref="C20:C21"/>
    <mergeCell ref="D20:D21"/>
    <mergeCell ref="A22:B22"/>
    <mergeCell ref="A23:B23"/>
    <mergeCell ref="A18:A19"/>
    <mergeCell ref="B18:B19"/>
    <mergeCell ref="C18:C19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headerFooter>
    <oddFooter>&amp;C_____________________________
Jônatas Kachorroski
Engenheiro Civil CREA-MS 64432/D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Sintético</vt:lpstr>
      <vt:lpstr>Cpu's</vt:lpstr>
      <vt:lpstr>Cronograma</vt:lpstr>
      <vt:lpstr>'Cpu''s'!Area_de_impressao</vt:lpstr>
      <vt:lpstr>'Orçamento Sintético'!Area_de_impressao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2022-08-25T12:08:03Z</cp:lastPrinted>
  <dcterms:created xsi:type="dcterms:W3CDTF">2022-08-24T18:05:07Z</dcterms:created>
  <dcterms:modified xsi:type="dcterms:W3CDTF">2022-09-02T19:01:23Z</dcterms:modified>
</cp:coreProperties>
</file>