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LICITAÇÕES 2022\PASTA - TOMADA DE PREÇOS\TOMADA DE PREÇOS 08_2022 PAVIMENTAÇÃO QUEBRA COCO E CAPÃO BONITO I\"/>
    </mc:Choice>
  </mc:AlternateContent>
  <bookViews>
    <workbookView xWindow="0" yWindow="0" windowWidth="28800" windowHeight="12435" activeTab="7"/>
  </bookViews>
  <sheets>
    <sheet name="Orçamento Sintético" sheetId="1" r:id="rId1"/>
    <sheet name="MEMORIAL DE CÁLCULO" sheetId="2" r:id="rId2"/>
    <sheet name="COMPOSIÇÃO" sheetId="3" r:id="rId3"/>
    <sheet name="ARRUAMENTO" sheetId="4" r:id="rId4"/>
    <sheet name="M.C.CRUZ." sheetId="5" r:id="rId5"/>
    <sheet name="BDI" sheetId="6" r:id="rId6"/>
    <sheet name="BDI DIF" sheetId="7" r:id="rId7"/>
    <sheet name="FIFI" sheetId="8" r:id="rId8"/>
  </sheets>
  <externalReferences>
    <externalReference r:id="rId9"/>
    <externalReference r:id="rId10"/>
  </externalReferences>
  <definedNames>
    <definedName name="_xlnm.Print_Area" localSheetId="3">ARRUAMENTO!$A$1:$I$68</definedName>
    <definedName name="_xlnm.Print_Area" localSheetId="6">'BDI DIF'!$A$1:$I$49</definedName>
    <definedName name="_xlnm.Print_Area" localSheetId="2">COMPOSIÇÃO!$A$1:$G$68</definedName>
    <definedName name="_xlnm.Print_Area" localSheetId="7">FIFI!$A$1:$I$23</definedName>
    <definedName name="_xlnm.Print_Area" localSheetId="4">M.C.CRUZ.!$A$1:$O$13</definedName>
    <definedName name="_xlnm.Print_Area" localSheetId="1">'MEMORIAL DE CÁLCULO'!$A$1:$J$34</definedName>
    <definedName name="_xlnm.Print_Area" localSheetId="0">'Orçamento Sintético'!$A$1:$J$34</definedName>
    <definedName name="_xlnm.Print_Titles" localSheetId="1">'[1]repeated header'!$4:$4</definedName>
  </definedNames>
  <calcPr calcId="152511"/>
</workbook>
</file>

<file path=xl/calcChain.xml><?xml version="1.0" encoding="utf-8"?>
<calcChain xmlns="http://schemas.openxmlformats.org/spreadsheetml/2006/main">
  <c r="B4" i="8" l="1"/>
  <c r="B5" i="8"/>
  <c r="C18" i="8"/>
  <c r="C20" i="8"/>
  <c r="C16" i="8"/>
  <c r="C14" i="8"/>
  <c r="C12" i="8"/>
  <c r="C10" i="8"/>
  <c r="B20" i="8" l="1"/>
  <c r="B18" i="8"/>
  <c r="B16" i="8"/>
  <c r="B14" i="8"/>
  <c r="B12" i="8"/>
  <c r="B10" i="8"/>
  <c r="G69" i="4"/>
  <c r="H8" i="1"/>
  <c r="I8" i="1" s="1"/>
  <c r="H12" i="1"/>
  <c r="I12" i="1" s="1"/>
  <c r="H23" i="1"/>
  <c r="I23" i="1" s="1"/>
  <c r="H26" i="1"/>
  <c r="I26" i="1" s="1"/>
  <c r="H27" i="1"/>
  <c r="I27" i="1" s="1"/>
  <c r="I24" i="1"/>
  <c r="H24" i="1"/>
  <c r="I20" i="8"/>
  <c r="H21" i="8"/>
  <c r="I18" i="8"/>
  <c r="F19" i="8"/>
  <c r="I16" i="8"/>
  <c r="H17" i="8"/>
  <c r="I14" i="8"/>
  <c r="G15" i="8"/>
  <c r="I12" i="8"/>
  <c r="H13" i="8"/>
  <c r="H11" i="8"/>
  <c r="I10" i="8"/>
  <c r="F11" i="8"/>
  <c r="B3" i="8"/>
  <c r="I23" i="7"/>
  <c r="I4" i="7" s="1"/>
  <c r="I21" i="7"/>
  <c r="I21" i="6"/>
  <c r="I14" i="6" s="1"/>
  <c r="I23" i="6" s="1"/>
  <c r="I4" i="6" s="1"/>
  <c r="O9" i="5"/>
  <c r="O8" i="5"/>
  <c r="F7" i="5"/>
  <c r="E7" i="5"/>
  <c r="D7" i="5"/>
  <c r="O7" i="5" s="1"/>
  <c r="O6" i="5"/>
  <c r="D11" i="5" s="1"/>
  <c r="D13" i="5" s="1"/>
  <c r="B2" i="5"/>
  <c r="A2" i="5"/>
  <c r="B1" i="5"/>
  <c r="A1" i="5"/>
  <c r="G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I17" i="4"/>
  <c r="I15" i="4"/>
  <c r="I13" i="4"/>
  <c r="I11" i="4"/>
  <c r="K10" i="4"/>
  <c r="K9" i="4"/>
  <c r="I9" i="4"/>
  <c r="K8" i="4"/>
  <c r="K67" i="4" s="1"/>
  <c r="I7" i="4"/>
  <c r="I67" i="4" s="1"/>
  <c r="G58" i="3"/>
  <c r="G52" i="3"/>
  <c r="G42" i="3"/>
  <c r="G35" i="3"/>
  <c r="G33" i="3"/>
  <c r="G20" i="3"/>
  <c r="G10" i="3"/>
  <c r="G2" i="3"/>
  <c r="G17" i="8" l="1"/>
  <c r="G19" i="8"/>
  <c r="H19" i="8"/>
  <c r="E17" i="8"/>
  <c r="C22" i="8"/>
  <c r="D14" i="8" s="1"/>
  <c r="G11" i="8"/>
  <c r="F17" i="8"/>
  <c r="I17" i="8" s="1"/>
  <c r="E15" i="8"/>
  <c r="F15" i="8"/>
  <c r="E21" i="8"/>
  <c r="E13" i="8"/>
  <c r="H15" i="8"/>
  <c r="H22" i="8" s="1"/>
  <c r="F13" i="8"/>
  <c r="F21" i="8"/>
  <c r="G21" i="8"/>
  <c r="E11" i="8"/>
  <c r="E19" i="8"/>
  <c r="G13" i="8"/>
  <c r="D18" i="8" l="1"/>
  <c r="D10" i="8"/>
  <c r="I13" i="8"/>
  <c r="G22" i="8"/>
  <c r="D20" i="8"/>
  <c r="F22" i="8"/>
  <c r="I21" i="8"/>
  <c r="I19" i="8"/>
  <c r="D12" i="8"/>
  <c r="D16" i="8"/>
  <c r="I11" i="8"/>
  <c r="E22" i="8"/>
  <c r="E23" i="8" s="1"/>
  <c r="I15" i="8"/>
  <c r="D22" i="8" l="1"/>
  <c r="I22" i="8" s="1"/>
  <c r="F23" i="8"/>
  <c r="G23" i="8" s="1"/>
  <c r="H23" i="8" s="1"/>
  <c r="I23" i="8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6" i="1"/>
  <c r="I13" i="1"/>
  <c r="I11" i="1"/>
  <c r="I5" i="1"/>
  <c r="I9" i="1"/>
  <c r="I14" i="1"/>
  <c r="I22" i="1"/>
  <c r="I25" i="1"/>
  <c r="H13" i="1"/>
  <c r="H11" i="1"/>
  <c r="M30" i="1" l="1"/>
  <c r="H32" i="1"/>
  <c r="J28" i="1" s="1"/>
  <c r="J19" i="1" l="1"/>
  <c r="J10" i="1"/>
  <c r="J17" i="1"/>
  <c r="J21" i="1"/>
  <c r="H31" i="1"/>
  <c r="J18" i="1"/>
  <c r="J11" i="1"/>
  <c r="J8" i="1"/>
  <c r="J7" i="1" s="1"/>
  <c r="J16" i="1"/>
  <c r="J6" i="1"/>
  <c r="J5" i="1" s="1"/>
  <c r="J20" i="1"/>
  <c r="J27" i="1"/>
  <c r="J15" i="1"/>
  <c r="J26" i="1"/>
  <c r="J24" i="1"/>
  <c r="J12" i="1"/>
  <c r="J13" i="1"/>
  <c r="J23" i="1"/>
  <c r="J25" i="1" l="1"/>
  <c r="J22" i="1"/>
  <c r="J14" i="1"/>
  <c r="J9" i="1"/>
</calcChain>
</file>

<file path=xl/sharedStrings.xml><?xml version="1.0" encoding="utf-8"?>
<sst xmlns="http://schemas.openxmlformats.org/spreadsheetml/2006/main" count="652" uniqueCount="325">
  <si>
    <t>Obra</t>
  </si>
  <si>
    <t>Bancos</t>
  </si>
  <si>
    <t>B.D.I.</t>
  </si>
  <si>
    <t>Encargos Sociais</t>
  </si>
  <si>
    <t xml:space="preserve">SINAPI - 07/2022 - Mato Grosso do Sul
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</si>
  <si>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</si>
  <si>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</si>
  <si>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</si>
  <si>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</si>
  <si>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</si>
  <si>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</si>
  <si>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</si>
  <si>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</si>
  <si>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</si>
  <si>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</si>
  <si>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</si>
  <si>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</si>
  <si>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</si>
  <si>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ADMINISTAÇÃO LOCAL</t>
  </si>
  <si>
    <t xml:space="preserve"> 1.1 </t>
  </si>
  <si>
    <t xml:space="preserve"> 100319 </t>
  </si>
  <si>
    <t>SINAPI</t>
  </si>
  <si>
    <t>ENGENHEIRO CIVIL JUNIOR COM ENCARGOS COMPLEMENTARES</t>
  </si>
  <si>
    <t>MES</t>
  </si>
  <si>
    <t xml:space="preserve"> 2 </t>
  </si>
  <si>
    <t>SERVIÇOS PRELIMINARES</t>
  </si>
  <si>
    <t xml:space="preserve"> 2.1 </t>
  </si>
  <si>
    <t xml:space="preserve"> 022557 </t>
  </si>
  <si>
    <t>Próprio</t>
  </si>
  <si>
    <t>PLACA DE OBRA EM CHAPA DE ACO GALVANIZADO</t>
  </si>
  <si>
    <t>m²</t>
  </si>
  <si>
    <t xml:space="preserve"> 3 </t>
  </si>
  <si>
    <t>IMPLANTAÇÃO ASFÁLTICA - PAVIMENTAÇÃO</t>
  </si>
  <si>
    <t xml:space="preserve"> 3.1 </t>
  </si>
  <si>
    <t xml:space="preserve"> 022550 </t>
  </si>
  <si>
    <t>EXECUÇÃO DE IMPRIMAÇÃO COM ASFALTO DILUÍDO  DE PETROLEO CM - IMPRIMA</t>
  </si>
  <si>
    <t xml:space="preserve"> 3.2 </t>
  </si>
  <si>
    <t xml:space="preserve"> 00000004 </t>
  </si>
  <si>
    <t>IMPRIMA (EMULSAO ASFALTICA PARA IMPRIMACAO)</t>
  </si>
  <si>
    <t>L/m²</t>
  </si>
  <si>
    <t xml:space="preserve"> 3.3 </t>
  </si>
  <si>
    <t xml:space="preserve"> 022568 </t>
  </si>
  <si>
    <t xml:space="preserve"> 3.4 </t>
  </si>
  <si>
    <t xml:space="preserve"> 00041903 </t>
  </si>
  <si>
    <t>EMULSAO ASFALTICA CATIONICA RR-2C PARA USO EM PAVIMENTACAO ASFALTICA (COLETADO CAIXA NA ANP ACRESCIDO DE ICMS)</t>
  </si>
  <si>
    <t>KG</t>
  </si>
  <si>
    <t xml:space="preserve"> 4 </t>
  </si>
  <si>
    <t>TRANSPORTE</t>
  </si>
  <si>
    <t xml:space="preserve"> 4.1 </t>
  </si>
  <si>
    <t xml:space="preserve"> 102332 </t>
  </si>
  <si>
    <t>TRANSPORTE COM CAMINHÃO TANQUE DE TRANSPORTE DE MATERIAL ASFÁLTICO DE 20000 L, EM VIA URBANA PAVIMENTADA, DMT ATÉ 30KM (UNIDADE: TXKM). AF_07/2020</t>
  </si>
  <si>
    <t>TXKM</t>
  </si>
  <si>
    <t xml:space="preserve"> 4.2 </t>
  </si>
  <si>
    <t xml:space="preserve"> 102333 </t>
  </si>
  <si>
    <t>TRANSPORTE COM CAMINHÃO TANQUE DE TRANSPORTE DE MATERIAL ASFÁLTICO DE 20000 L, EM VIA URBANA PAVIMENTADA, ADICIONAL PARA DMT EXCEDENTE A 30 KM (UNIDADE: TXKM). AF_07/2020</t>
  </si>
  <si>
    <t xml:space="preserve"> 4.3 </t>
  </si>
  <si>
    <t xml:space="preserve"> 4.4 </t>
  </si>
  <si>
    <t xml:space="preserve"> 4.5 </t>
  </si>
  <si>
    <t xml:space="preserve"> 95880 </t>
  </si>
  <si>
    <t>TRANSPORTE COM CAMINHÃO BASCULANTE DE 18 M³, EM VIA URBANA PAVIMENTADA, DMT ATÉ 30 KM (UNIDADE: TXKM). AF_07/2020</t>
  </si>
  <si>
    <t xml:space="preserve"> 4.6 </t>
  </si>
  <si>
    <t xml:space="preserve"> 4.7 </t>
  </si>
  <si>
    <t xml:space="preserve"> 5 </t>
  </si>
  <si>
    <t>MEIO-FIO (GUIA) COM SARJETA</t>
  </si>
  <si>
    <t xml:space="preserve"> 5.1 </t>
  </si>
  <si>
    <t xml:space="preserve"> 74209/059 </t>
  </si>
  <si>
    <t>MEIO-FIO (GUIA) COM SARJETA, CONCRETO FCK = 15MPA, SEÇÃO 615 CM², MOLDADO NO LOCAL, INCLUSIVE ESCAVAÇÃO E PINTURA A CAL EM UMA DEMÃO</t>
  </si>
  <si>
    <t>M</t>
  </si>
  <si>
    <t xml:space="preserve"> 5.2 </t>
  </si>
  <si>
    <t xml:space="preserve"> PLO - 006 </t>
  </si>
  <si>
    <t>TENTO DE CONCRETO MOLDADO NO LOCAL 10/20x40cm</t>
  </si>
  <si>
    <t xml:space="preserve"> 6 </t>
  </si>
  <si>
    <t>SINALIZAÇÃO</t>
  </si>
  <si>
    <t xml:space="preserve"> 6.1 </t>
  </si>
  <si>
    <t xml:space="preserve"> 72947 </t>
  </si>
  <si>
    <t>SINALIZACAO HORIZONTAL COM TINTA RETRORREFLETIVA A BASE DE RESINA ACRILICA COM MICROESFERAS DE VIDRO</t>
  </si>
  <si>
    <t xml:space="preserve"> 6.2 </t>
  </si>
  <si>
    <t xml:space="preserve"> 022555 </t>
  </si>
  <si>
    <t>Fornecimento e instalação de placa de sinalização vertical (até 0,36 m²), incluindo suporte de madeira pintado a cal e fixado em base de concreto não estrutural</t>
  </si>
  <si>
    <t>UNI</t>
  </si>
  <si>
    <t xml:space="preserve"> 6.3 </t>
  </si>
  <si>
    <t xml:space="preserve"> 022573 </t>
  </si>
  <si>
    <t>PLACA DE ACO ESMALTADA PARA  IDENTIFICACAO DE RUA, *45 CM X 20* CM, fornecimento e instalação</t>
  </si>
  <si>
    <t>UN</t>
  </si>
  <si>
    <t>Total sem BDI</t>
  </si>
  <si>
    <t>Total do BDI</t>
  </si>
  <si>
    <t>Total Geral</t>
  </si>
  <si>
    <t>BDI DIF</t>
  </si>
  <si>
    <t>_______________________________________________________________
Ademir Silva
Setor de Engenharia</t>
  </si>
  <si>
    <t>EXECUÇÃO DE PAVIMENTO COM TRATAMENTO SUPERFICIAL DUPLO, COM EMULSÃO ASFÁLTICA RR-2C, COM CAPA SELANTE. AF_01/2020</t>
  </si>
  <si>
    <t>PAVIMENTAÇÃO RUA GOIANA, PALMAS, SERGIPE, AMAZONAS, PARÁ E RIO DE JANEIRO - QUEBRA COCO</t>
  </si>
  <si>
    <t>MEMÓRIA DE CALCULO</t>
  </si>
  <si>
    <t>ADMINISTRAÇÃO LOCAL/ SERVIÇOS PRELIMINMARES</t>
  </si>
  <si>
    <t>1.1</t>
  </si>
  <si>
    <t>MÊS</t>
  </si>
  <si>
    <t>2*2=4*4=16/192=0,08*4=0,32</t>
  </si>
  <si>
    <t>1.2</t>
  </si>
  <si>
    <t xml:space="preserve"> PLACA DE OBRA EM CHAPA DE ACO GALVANIZADO</t>
  </si>
  <si>
    <t>UNIDADE = 1 UNIDADE  DE DIMENSÕES 2,40M X 1,20M</t>
  </si>
  <si>
    <t>2.1</t>
  </si>
  <si>
    <t>LARGURA TOTAL DAS VIAS X EXTENSÃO TOTAL DAS VIAS = 7518,40 , ÁREA DE CRUZAMENTOS = 415,75  TOTAL = 7934,15</t>
  </si>
  <si>
    <t>2.2</t>
  </si>
  <si>
    <t>ÁREA PAVIMENTADA 7934,15 X 1,2 COEFICIENTE= 9520,98</t>
  </si>
  <si>
    <t>2.3</t>
  </si>
  <si>
    <t xml:space="preserve"> 022551 </t>
  </si>
  <si>
    <t>ÁREA = 7934,15</t>
  </si>
  <si>
    <t>2.4</t>
  </si>
  <si>
    <t>ÁREA 7934,15 X COEFICIENTE 4,8= 38083,92</t>
  </si>
  <si>
    <t>3.1</t>
  </si>
  <si>
    <t>VOLUME 7934,15 X COEFICIENTE 0,992 X TAXA DE APLICABILIDADE 1,2 X KM 30 X VOLUME DO CAMINHÃO EM M3/CM2 x 0,02 = 5666,88</t>
  </si>
  <si>
    <t>3.2</t>
  </si>
  <si>
    <t>7934,15 X 0,992 X 1,2 X 60 X 0,02 = 11333,77</t>
  </si>
  <si>
    <t>3.3</t>
  </si>
  <si>
    <t>7934,15 X 3,1 X 1 X 30 X 0,02 = 14757,51</t>
  </si>
  <si>
    <t>3.4</t>
  </si>
  <si>
    <t>7934,15 X 3,1 X 60 X 0,02 = 29515,03</t>
  </si>
  <si>
    <t>3.5</t>
  </si>
  <si>
    <t>7934,15 X 0,0073=( 62,03 X 1375)/1000= 85,29X30= 2389,17</t>
  </si>
  <si>
    <t>3.6</t>
  </si>
  <si>
    <t>7934,15 X 0,015=  (127,47 X 1384)/1000= 176,41X30= 4941,38</t>
  </si>
  <si>
    <t>3.7</t>
  </si>
  <si>
    <t>7934,15 X 0,006= (50,99X1400)/1000= 71,38X30= 1999,40</t>
  </si>
  <si>
    <t>4.1</t>
  </si>
  <si>
    <t>PERIMETRO= 2349,50</t>
  </si>
  <si>
    <t>4.2</t>
  </si>
  <si>
    <t>COMPRIMENTRO = 58,80</t>
  </si>
  <si>
    <t>FAIXA DE PARE = 3,2X2,6= 8,32X8= 66,56</t>
  </si>
  <si>
    <t>UNIDADES= 8 unidqades de placas com 0,36,m²</t>
  </si>
  <si>
    <t xml:space="preserve"> 5.3 </t>
  </si>
  <si>
    <t xml:space="preserve"> 00013521 </t>
  </si>
  <si>
    <t>PLACA DE ACO ESMALTADA PARA  IDENTIFICACAO DE RUA, *45 CM X 20* CM</t>
  </si>
  <si>
    <t>UNIDADES= 8 unidades de dimensões 45cmx20cm</t>
  </si>
  <si>
    <t>FONTE</t>
  </si>
  <si>
    <t>CODIGO</t>
  </si>
  <si>
    <t>COMPOSIÇÕES</t>
  </si>
  <si>
    <t>UNIDADE</t>
  </si>
  <si>
    <t xml:space="preserve">COEFICIENTE </t>
  </si>
  <si>
    <t xml:space="preserve">PRÓPRIA </t>
  </si>
  <si>
    <t>22557</t>
  </si>
  <si>
    <t>CARPINTEIRO DE FORMAS COM ENCARGOS COMPLEMENTARES</t>
  </si>
  <si>
    <t>H</t>
  </si>
  <si>
    <t>SERVENTE COM ENCARGOS COMPLEMENTARES</t>
  </si>
  <si>
    <t>CONCRETO MAGRO PARA LASTRO, TRAÇO 1:4,5:4,5 (EM MASSA SECA DE CIMENTO/ AREIA MÉDIA/ BRITA 1) - PREPARO MECÂNICO COM BETONEIRA 400 L. AF_05/2021</t>
  </si>
  <si>
    <t>m³</t>
  </si>
  <si>
    <t>SARRAFO NAO APARELHADO *2,5 X 7* CM, EM MACARANDUBA, ANGELIM OU EQUIVALENTE DA REGIAO - BRUTA</t>
  </si>
  <si>
    <t>PONTALETE *7,5 X 7,5* CM EM PINUS, MISTA OU EQUIVALENTE DA REGIAO - BRUTA</t>
  </si>
  <si>
    <t>PLACA DE OBRA (PARA CONSTRUCAO CIVIL) EM CHAPA GALVANIZADA *N. 22*, ADESIVADA, DE *2,4 X 1,2* M (SEM POSTES PARA FIXACAO)</t>
  </si>
  <si>
    <t>PREGO DE ACO POLIDO COM CABECA 18 X 30 (2 3/4 X 10)</t>
  </si>
  <si>
    <t>EXECUÇÃO DE IMPRIMAÇÃO COM ASFALTO DILUÍDO DE PETROLEO CM - IMPRIMA</t>
  </si>
  <si>
    <t>VASSOURA MECÂNICA REBOCÁVEL COM ESCOVA CILÍNDRICA, LARGURA ÚTIL DE VARRIMENTO DE 2,44 M - CHP DIURNO. AF_06/2014</t>
  </si>
  <si>
    <t>CHP</t>
  </si>
  <si>
    <t>VASSOURA MECÂNICA REBOCÁVEL COM ESCOVA CILÍNDRICA, LARGURA ÚTIL DE VARRIMENTO DE 2,44 M - CHI DIURNO. AF_06/2014</t>
  </si>
  <si>
    <t>CHI</t>
  </si>
  <si>
    <t>ESPARGIDOR DE ASFALTO PRESSURIZADO, TANQUE 6 M3 COM ISOLAÇÃO TÉRMICA, AQUECIDO COM 2 MAÇARICOS, COM BARRA ESPARGIDORA 3,60 M, MONTADO SOBRE CAMINHÃO TOCO, PBT 14.300 KG, POTÊNCIA 185 CV - CHP DIURNO. AF_08/2015</t>
  </si>
  <si>
    <t>TRATOR DE PNEUS, POTÊNCIA 85 CV, TRAÇÃO 4X4, PESO COM LASTRO DE 4.675 KG - CHP DIURNO. AF_06/2014</t>
  </si>
  <si>
    <t>TRATOR DE PNEUS, POTÊNCIA 85 CV, TRAÇÃO 4X4, PESO COM LASTRO DE 4.675 KG - CHI DIURNO. AF_06/2014</t>
  </si>
  <si>
    <t>ESPARGIDOR DE ASFALTO PRESSURIZADO, TANQUE 6 M3 COM ISOLAÇÃO TÉRMICA, AQUECIDO COM 2 MAÇARICOS, COM BARRA ESPARGIDORA 3,60 M, MONTADO SOBRE CAMINHÃO TOCO, PBT 14.300 KG, POTÊNCIA 185 CV - CHI DIURNO. AF_08/2015</t>
  </si>
  <si>
    <t>00000004</t>
  </si>
  <si>
    <t>0000000004</t>
  </si>
  <si>
    <t xml:space="preserve">EXECUÇÃO DE PAVIMENTO COM TRATAMENTO SUPERFICIAL DUPLO, COM EMULSÃO ASFÁLTICA RR-2C, COM CAPA </t>
  </si>
  <si>
    <t>ROLO COMPACTADOR DE PNEUS ESTÁTICO, PRESSÃO VARIÁVEL, POTÊNCIA 111 HP, PESO SEM/COM LASTRO 9,5 / 26 T, LARGURA DE TRABALHO 1,90 M - CHP DIURNO. AF_07/2014</t>
  </si>
  <si>
    <t>ROLO COMPACTADOR DE PNEUS ESTÁTICO, PRESSÃO VARIÁVEL, POTÊNCIA 111 HP, PESO SEM/COM LASTRO 9,5 / 26 T, LARGURA DE TRABALHO 1,90 M - CHI DIURNO. AF_07/2014</t>
  </si>
  <si>
    <t>TANQUE DE ASFALTO ESTACIONÁRIO COM SERPENTINA, CAPACIDADE 30.000 L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</si>
  <si>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</si>
  <si>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00000370</t>
  </si>
  <si>
    <t>AREIA MEDIA - POSTO JAZIDA/FORNECEDOR (RETIRADO NA JAZIDA, SEM TRANSPORTE)</t>
  </si>
  <si>
    <t>00004720</t>
  </si>
  <si>
    <t>PEDRA BRITADA N. 0, OU PEDRISCO (4,8 A 9,5 MM) POSTO PEDREIRA/FORNECEDOR, SEM FRETE</t>
  </si>
  <si>
    <t>00004721</t>
  </si>
  <si>
    <t>PEDRA BRITADA N. 1 (9,5 a 19 MM) POSTO PEDREIRA/FORNECEDOR, SEM FRETE</t>
  </si>
  <si>
    <t>00041903</t>
  </si>
  <si>
    <t>EMULSAO ASFALTICA CATIONICA RR-2C PARA USO EM PAVIMENTACAO ASFALTICA (COLETADO CAIXA NA ANP ACRESCIDO DE ICMS) Insumo</t>
  </si>
  <si>
    <t xml:space="preserve"> SERVENTE COM ENCARGOS COMPLEMENTARES</t>
  </si>
  <si>
    <t xml:space="preserve">0.040425 </t>
  </si>
  <si>
    <t>CONCRETO FCK = 15MPA, TRAÇO 1:3,4:3,5 (EM MASSA SECA DE CIMENTO/ AREIA MÉDIA/ BRITA 1) - PREPARO MECÂNICO COM BETONEIRA 400 L. AF_05/2021</t>
  </si>
  <si>
    <t xml:space="preserve">0.0615 </t>
  </si>
  <si>
    <t>LANÇAMENTO COM USO DE BALDES, ADENSAMENTO E ACABAMENTO DE CONCRETO EM ESTRUTURAS. AF_12/2015</t>
  </si>
  <si>
    <t xml:space="preserve"> ESCAVAÇÃO MANUAL DE VALA COM PROFUNDIDADE MENOR OU IGUAL A 1,30 M. AF_02/2021</t>
  </si>
  <si>
    <t>0.0462</t>
  </si>
  <si>
    <t xml:space="preserve"> PINTURA DE MEIO-FIO COM TINTA BRANCA A BASE DE CAL (CAIAÇÃO). AF_05/2021</t>
  </si>
  <si>
    <t>0.25</t>
  </si>
  <si>
    <t xml:space="preserve"> TRANSPORTE COM CAMINHÃO BASCULANTE DE 6 M³, EM VIA URBANA PAVIMENTADA, DMT ATÉ 30 KM (UNIDADE: M3XKM). AF_07/2020</t>
  </si>
  <si>
    <t>M3XKM</t>
  </si>
  <si>
    <t xml:space="preserve">0.86625 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</si>
  <si>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</si>
  <si>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Concreto não estrutural, consumo 210kg/m3, preparo com betoneira, sem lançamento ( m³ )</t>
  </si>
  <si>
    <t>ESCAVAÇÃO MANUAL PARA BLOCO DE COROAMENTO OU SAPATA (INCLUINDO ESCAVAÇÃO PARA COLOCAÇÃO DE FÔRMAS). AF_06/2017</t>
  </si>
  <si>
    <t>PEDREIRO COM ENCARGOS COMPLEMENTARES</t>
  </si>
  <si>
    <t>PINTURA A BASE DE CAL E FIXADOR A BASE DE COLA, DUAS DEMAOS</t>
  </si>
  <si>
    <t>CAIBRO NAO APARELHADO *7,5 X 7,5* CM, EM MACARANDUBA, ANGELIM OU EQUIVALENTE DA REGIAO - BRUTA</t>
  </si>
  <si>
    <t>PLACA DE SINALIZACAO EM CHAPA DE ACO NUM 16 COM PINTURA REFLETIVA</t>
  </si>
  <si>
    <t>PLO-006</t>
  </si>
  <si>
    <t>0,428</t>
  </si>
  <si>
    <t>1,432</t>
  </si>
  <si>
    <t>000050</t>
  </si>
  <si>
    <t xml:space="preserve"> CIMENTO PORTLAND CP III 32RS NBR 11578 (quilo)</t>
  </si>
  <si>
    <t>21,7</t>
  </si>
  <si>
    <t>000100</t>
  </si>
  <si>
    <t>AREIA GROSSA LAVADA</t>
  </si>
  <si>
    <t>0,049</t>
  </si>
  <si>
    <t>000200</t>
  </si>
  <si>
    <t>PEDRA BRITADA #1 E 2</t>
  </si>
  <si>
    <t>0,056</t>
  </si>
  <si>
    <t>PLACA DE ACO ESMALTADA PARA  IDENTIFICACAO DE RUA, *45 CM X 20* CM, FORNECIMENTO E INSTALAÇÃO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</si>
  <si>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</si>
  <si>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0,333333</t>
  </si>
  <si>
    <t>MONTADOR DE ESTRUTURA METÁLICA COM ENCARGOS COMPLEMENTARES</t>
  </si>
  <si>
    <t>0,359104</t>
  </si>
  <si>
    <t>0,628244</t>
  </si>
  <si>
    <t>PINTURA COM TINTA ALQUÍDICA DE FUNDO E ACABAMENTO (ESMALTE SINTÉTICO GRAFITE) PULVERIZADA SOBRE PERFIL METÁLICO EXECUTADO EM FÁBRICA (POR DEMÃO). AF_01/2020_P</t>
  </si>
  <si>
    <t>1,11715</t>
  </si>
  <si>
    <t>ESCAVAÇÃO MANUAL DE VALA COM PROFUNDIDADE MENOR OU IGUAL A 1,30 M. AF_02/2021</t>
  </si>
  <si>
    <t>0,029452</t>
  </si>
  <si>
    <t>0,02847</t>
  </si>
  <si>
    <t>TRANSPORTE COM CAMINHÃO BASCULANTE DE 6 M³, EM VIA URBANA PAVIMENTADA, DMT ATÉ 30 KM (UNIDADE: M3XKM). AF_07/2020</t>
  </si>
  <si>
    <t>0,552225</t>
  </si>
  <si>
    <t>TUBO ACO GALVANIZADO COM COSTURA, CLASSE LEVE, DN 50 MM ( 2"),  E = 3,00 MM,  *4,40* KG/M (NBR 5580)</t>
  </si>
  <si>
    <t>3,5</t>
  </si>
  <si>
    <t xml:space="preserve"> </t>
  </si>
  <si>
    <t>Prefeitura Municipal de Sidrolândia</t>
  </si>
  <si>
    <t>ESTADO DE MATO GROSSO DO SUL</t>
  </si>
  <si>
    <t>Obra: Pavimentação asfáltico com capa selante</t>
  </si>
  <si>
    <t>Local: Diversas Ruas - Distrito do Quebra Coco/MS</t>
  </si>
  <si>
    <t>ITEM</t>
  </si>
  <si>
    <t xml:space="preserve">DESCRIÇÃO    DO      ARRUAMENTO  </t>
  </si>
  <si>
    <t>EXTENSÃO (M)</t>
  </si>
  <si>
    <t>LARGURA (M)</t>
  </si>
  <si>
    <t>ÁREA (m²)</t>
  </si>
  <si>
    <t>1.0.1</t>
  </si>
  <si>
    <t>Rua Goiânia</t>
  </si>
  <si>
    <t>Extenção total</t>
  </si>
  <si>
    <t>1.0.2</t>
  </si>
  <si>
    <t>Rua Palmas</t>
  </si>
  <si>
    <t>1.0.3</t>
  </si>
  <si>
    <t>Rua Amazonas</t>
  </si>
  <si>
    <t>1.0.4</t>
  </si>
  <si>
    <t>Rua Para</t>
  </si>
  <si>
    <t>1.0.5</t>
  </si>
  <si>
    <t>Rua Rio de Janeiro</t>
  </si>
  <si>
    <t>1.0.6</t>
  </si>
  <si>
    <t>Rua Sergipe</t>
  </si>
  <si>
    <t>TOTAL</t>
  </si>
  <si>
    <t>MEMÓRIA DE CÁLCULO</t>
  </si>
  <si>
    <t>PLANILHA DE QUANTIDADES DE
 CRUZAMENTOS</t>
  </si>
  <si>
    <t>CRUZAMENTO</t>
  </si>
  <si>
    <t>RUA GOIÂNIA (CRUZ. 01)</t>
  </si>
  <si>
    <t>RUA PALMAS (CRUZ. 02)</t>
  </si>
  <si>
    <t>AV. MATO GROSSO (CRUZ. 03)</t>
  </si>
  <si>
    <t>RUA RIO GRANDE DO SUL (CRUZ. 08-21)</t>
  </si>
  <si>
    <t>RUA DONA TUTINHA           (CRUZ. 09-22)</t>
  </si>
  <si>
    <t>AV. ANTERO L. DA SILVA                 (CRUZ. 10-11-23)</t>
  </si>
  <si>
    <t>RUA ELCINDA G. DE SOUZA (CRUZ. 12)</t>
  </si>
  <si>
    <t>RUA DISTRITO FEDERAL                    (CRUZ. 13-24)</t>
  </si>
  <si>
    <t>RUA AMAZONAS (CRUZ. 14)</t>
  </si>
  <si>
    <t>RUA PARÁ             (CRUZ. 15)</t>
  </si>
  <si>
    <t>RUA RIO DE JANEIRO                    (CRUZ. 16-17-25)</t>
  </si>
  <si>
    <t>RECOMPOSIÇÃO DE MEIO-FIO  (m)</t>
  </si>
  <si>
    <t>ÁREA DOS CRUZAMENTOS (m²)</t>
  </si>
  <si>
    <t>Nº DE PV´s (und)</t>
  </si>
  <si>
    <t>ÁREA CRUZMENTO CENTRAL (m²)</t>
  </si>
  <si>
    <t>VOLUME  BRITA - MEIO FIO</t>
  </si>
  <si>
    <t>DMT BRITA</t>
  </si>
  <si>
    <t>Km</t>
  </si>
  <si>
    <t>TRANSPORTE  BRITA - MEIO FIO</t>
  </si>
  <si>
    <t>m³xKm</t>
  </si>
  <si>
    <r>
      <t xml:space="preserve"> 
</t>
    </r>
    <r>
      <rPr>
        <sz val="14"/>
        <color theme="4"/>
        <rFont val="Arial"/>
        <family val="2"/>
      </rPr>
      <t>Tempo de trabalho e desenvolvimento</t>
    </r>
  </si>
  <si>
    <t>COMPOSIÇÃO BDI NÃO  DESONERAÇÃO</t>
  </si>
  <si>
    <t>OBRA:</t>
  </si>
  <si>
    <t>BDI</t>
  </si>
  <si>
    <t>ÁREA:</t>
  </si>
  <si>
    <t>7934,15 M²</t>
  </si>
  <si>
    <t>LOCAL:</t>
  </si>
  <si>
    <t>CENTRO/DISTRITO DE  QUEBRA COCO</t>
  </si>
  <si>
    <t>PROP.:</t>
  </si>
  <si>
    <t>PREFEITURA MUNICIPAL DE SIDROLÂNDIA</t>
  </si>
  <si>
    <t>COMPOSIÇÃO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</si>
  <si>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</si>
  <si>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</si>
  <si>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</si>
  <si>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</si>
  <si>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</si>
  <si>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</si>
  <si>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</si>
  <si>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</si>
  <si>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</si>
  <si>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</si>
  <si>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</si>
  <si>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</si>
  <si>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</si>
  <si>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</si>
  <si>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</si>
  <si>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</si>
  <si>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</si>
  <si>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</si>
  <si>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 xml:space="preserve">Fórmula: </t>
  </si>
  <si>
    <t>Notas: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</si>
  <si>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</rPr>
      <t>"Cita-se a Lei Municipal do ISS"</t>
    </r>
    <r>
      <rPr>
        <sz val="10"/>
        <rFont val="Calibri"/>
        <family val="2"/>
      </rPr>
      <t>.</t>
    </r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</si>
  <si>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</si>
  <si>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</si>
  <si>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</si>
  <si>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t>COMPOSIÇÃO BDI DIFERENCIADO</t>
  </si>
  <si>
    <t>BDI dif</t>
  </si>
  <si>
    <t>ÁREA TOTAL: (m²)</t>
  </si>
  <si>
    <t xml:space="preserve">       CRONOGRAMA FÍSICO FINANCEIRO</t>
  </si>
  <si>
    <t>ITEM:</t>
  </si>
  <si>
    <t>DISCRIMINAÇÃO:</t>
  </si>
  <si>
    <t>TOTAL DA FASE</t>
  </si>
  <si>
    <t>%</t>
  </si>
  <si>
    <t>PRAZO DE EXECUÇÃO</t>
  </si>
  <si>
    <t>1.0</t>
  </si>
  <si>
    <t>2.0</t>
  </si>
  <si>
    <t>3.0</t>
  </si>
  <si>
    <t>4.0</t>
  </si>
  <si>
    <t>5.0</t>
  </si>
  <si>
    <t>6.0</t>
  </si>
  <si>
    <t>TOTAL SIMPLES</t>
  </si>
  <si>
    <t>TOTAL ACUMULADO</t>
  </si>
  <si>
    <t>Não Desonerado: 0,00%</t>
  </si>
  <si>
    <t>NÃO DESONERADO</t>
  </si>
  <si>
    <t>COMPOSIÇÃO BDI NÃO DESONERAÇÃO  E BDI DIF- SERVIÇOS</t>
  </si>
  <si>
    <t>PAVIMENTAÇÃO DISTRITO QUEBRA COCO</t>
  </si>
  <si>
    <t>PAVIMENTAÇÃO ASFALTICA</t>
  </si>
  <si>
    <r>
      <t xml:space="preserve">_______________________________________________________
              </t>
    </r>
    <r>
      <rPr>
        <i/>
        <sz val="10"/>
        <color indexed="8"/>
        <rFont val="Calibri"/>
        <family val="2"/>
      </rPr>
      <t>Eng. Ademir da Silva Pereira      Crea/MS 63498</t>
    </r>
  </si>
  <si>
    <r>
      <t xml:space="preserve">_______________________________________________________
</t>
    </r>
    <r>
      <rPr>
        <i/>
        <sz val="10"/>
        <color indexed="8"/>
        <rFont val="Calibri"/>
        <family val="2"/>
      </rPr>
      <t>Eng. Ademir da Silva Pereira      Crea/MS 63498</t>
    </r>
  </si>
  <si>
    <t>_______________________________________________________________
Ademir  da Silva Pereira
Engenheiro Civil CREA/MS 63498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</si>
</sst>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%"/>
    <numFmt numFmtId="165" formatCode="_(* #,##0.00_);_(* \(#,##0.00\);_(* &quot;-&quot;??_);_(@_)"/>
    <numFmt numFmtId="166" formatCode="#,##0.00_);\(#,##0.00\)"/>
    <numFmt numFmtId="167" formatCode="0.000"/>
    <numFmt numFmtId="168" formatCode="_(&quot;R$&quot;* #,##0.00_);_(&quot;R$&quot;* \(#,##0.00\);_(&quot;R$&quot;* &quot;-&quot;??_);_(@_)"/>
    <numFmt numFmtId="169" formatCode="0.000000%"/>
  </numFmts>
  <fonts count="57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sz val="15"/>
      <color rgb="FFFF0000"/>
      <name val="Arial"/>
      <family val="2"/>
    </font>
    <font>
      <sz val="14"/>
      <color theme="4"/>
      <name val="Arial"/>
      <family val="2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20"/>
      <color rgb="FFFF0000"/>
      <name val="Calibri"/>
      <family val="2"/>
      <scheme val="minor"/>
    </font>
    <font>
      <b/>
      <i/>
      <sz val="16"/>
      <name val="Arial"/>
      <family val="2"/>
    </font>
    <font>
      <b/>
      <i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9" fontId="25" fillId="0" borderId="0" applyFont="0" applyFill="0" applyBorder="0" applyAlignment="0" applyProtection="0"/>
    <xf numFmtId="0" fontId="36" fillId="0" borderId="0"/>
    <xf numFmtId="165" fontId="36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437">
    <xf numFmtId="0" fontId="0" fillId="0" borderId="0" xfId="0"/>
    <xf numFmtId="4" fontId="10" fillId="26" borderId="2" xfId="0" applyNumberFormat="1" applyFont="1" applyFill="1" applyBorder="1" applyAlignment="1">
      <alignment horizontal="right" vertical="top" wrapText="1"/>
    </xf>
    <xf numFmtId="164" fontId="10" fillId="26" borderId="3" xfId="0" applyNumberFormat="1" applyFont="1" applyFill="1" applyBorder="1" applyAlignment="1">
      <alignment horizontal="right" vertical="top" wrapText="1"/>
    </xf>
    <xf numFmtId="164" fontId="6" fillId="25" borderId="4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9" fillId="19" borderId="8" xfId="0" applyFont="1" applyFill="1" applyBorder="1" applyAlignment="1">
      <alignment horizontal="left" vertical="top" wrapText="1"/>
    </xf>
    <xf numFmtId="0" fontId="19" fillId="19" borderId="0" xfId="0" applyFont="1" applyFill="1" applyBorder="1" applyAlignment="1">
      <alignment horizontal="left" vertical="top" wrapText="1"/>
    </xf>
    <xf numFmtId="10" fontId="19" fillId="19" borderId="0" xfId="1" applyNumberFormat="1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righ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right" vertical="top" wrapText="1"/>
    </xf>
    <xf numFmtId="4" fontId="8" fillId="9" borderId="1" xfId="0" applyNumberFormat="1" applyFont="1" applyFill="1" applyBorder="1" applyAlignment="1">
      <alignment horizontal="right" vertical="top" wrapText="1"/>
    </xf>
    <xf numFmtId="0" fontId="10" fillId="11" borderId="10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right" vertical="top" wrapText="1"/>
    </xf>
    <xf numFmtId="0" fontId="10" fillId="11" borderId="1" xfId="0" applyFont="1" applyFill="1" applyBorder="1" applyAlignment="1">
      <alignment horizontal="left" vertical="top" wrapText="1"/>
    </xf>
    <xf numFmtId="0" fontId="11" fillId="12" borderId="1" xfId="0" applyFont="1" applyFill="1" applyBorder="1" applyAlignment="1">
      <alignment horizontal="center" vertical="top" wrapText="1"/>
    </xf>
    <xf numFmtId="4" fontId="13" fillId="14" borderId="1" xfId="0" applyNumberFormat="1" applyFont="1" applyFill="1" applyBorder="1" applyAlignment="1">
      <alignment horizontal="right" vertical="top" wrapText="1"/>
    </xf>
    <xf numFmtId="0" fontId="15" fillId="15" borderId="10" xfId="0" applyFont="1" applyFill="1" applyBorder="1" applyAlignment="1">
      <alignment horizontal="left" vertical="top" wrapText="1"/>
    </xf>
    <xf numFmtId="0" fontId="17" fillId="17" borderId="1" xfId="0" applyFont="1" applyFill="1" applyBorder="1" applyAlignment="1">
      <alignment horizontal="right" vertical="top" wrapText="1"/>
    </xf>
    <xf numFmtId="0" fontId="15" fillId="15" borderId="1" xfId="0" applyFont="1" applyFill="1" applyBorder="1" applyAlignment="1">
      <alignment horizontal="left" vertical="top" wrapText="1"/>
    </xf>
    <xf numFmtId="0" fontId="16" fillId="16" borderId="1" xfId="0" applyFont="1" applyFill="1" applyBorder="1" applyAlignment="1">
      <alignment horizontal="center" vertical="top" wrapText="1"/>
    </xf>
    <xf numFmtId="4" fontId="18" fillId="18" borderId="1" xfId="0" applyNumberFormat="1" applyFont="1" applyFill="1" applyBorder="1" applyAlignment="1">
      <alignment horizontal="right" vertical="top" wrapText="1"/>
    </xf>
    <xf numFmtId="164" fontId="9" fillId="10" borderId="4" xfId="0" applyNumberFormat="1" applyFont="1" applyFill="1" applyBorder="1" applyAlignment="1">
      <alignment horizontal="right" vertical="top" wrapText="1"/>
    </xf>
    <xf numFmtId="0" fontId="24" fillId="24" borderId="8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top" wrapText="1"/>
    </xf>
    <xf numFmtId="0" fontId="24" fillId="24" borderId="9" xfId="0" applyFont="1" applyFill="1" applyBorder="1" applyAlignment="1">
      <alignment horizontal="center" vertical="top" wrapText="1"/>
    </xf>
    <xf numFmtId="0" fontId="23" fillId="23" borderId="0" xfId="0" applyFont="1" applyFill="1" applyBorder="1" applyAlignment="1">
      <alignment horizontal="left" vertical="top" wrapText="1"/>
    </xf>
    <xf numFmtId="0" fontId="21" fillId="21" borderId="0" xfId="0" applyFont="1" applyFill="1" applyBorder="1" applyAlignment="1">
      <alignment horizontal="right" vertical="top" wrapText="1"/>
    </xf>
    <xf numFmtId="0" fontId="20" fillId="20" borderId="8" xfId="0" applyFont="1" applyFill="1" applyBorder="1" applyAlignment="1">
      <alignment horizontal="center" vertical="top" wrapText="1"/>
    </xf>
    <xf numFmtId="0" fontId="20" fillId="20" borderId="0" xfId="0" applyFont="1" applyFill="1" applyBorder="1" applyAlignment="1">
      <alignment horizontal="center" vertical="top" wrapText="1"/>
    </xf>
    <xf numFmtId="0" fontId="20" fillId="20" borderId="9" xfId="0" applyFont="1" applyFill="1" applyBorder="1" applyAlignment="1">
      <alignment horizontal="center" vertical="top" wrapText="1"/>
    </xf>
    <xf numFmtId="0" fontId="1" fillId="24" borderId="5" xfId="0" applyFont="1" applyFill="1" applyBorder="1" applyAlignment="1">
      <alignment horizontal="left" vertical="top" wrapText="1"/>
    </xf>
    <xf numFmtId="0" fontId="1" fillId="24" borderId="6" xfId="0" applyFont="1" applyFill="1" applyBorder="1" applyAlignment="1">
      <alignment horizontal="left" vertical="top" wrapText="1"/>
    </xf>
    <xf numFmtId="0" fontId="19" fillId="24" borderId="8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" xfId="0" applyFont="1" applyFill="1" applyBorder="1" applyAlignment="1">
      <alignment horizontal="right" vertical="top" wrapText="1"/>
    </xf>
    <xf numFmtId="0" fontId="1" fillId="24" borderId="1" xfId="0" applyFont="1" applyFill="1" applyBorder="1" applyAlignment="1">
      <alignment horizontal="left" vertical="top" wrapText="1"/>
    </xf>
    <xf numFmtId="0" fontId="1" fillId="24" borderId="1" xfId="0" applyFont="1" applyFill="1" applyBorder="1" applyAlignment="1">
      <alignment horizontal="center" vertical="top" wrapText="1"/>
    </xf>
    <xf numFmtId="0" fontId="1" fillId="27" borderId="1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right" vertical="top" wrapText="1"/>
    </xf>
    <xf numFmtId="0" fontId="1" fillId="27" borderId="1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1" fillId="27" borderId="14" xfId="0" applyFont="1" applyFill="1" applyBorder="1" applyAlignment="1">
      <alignment horizontal="center"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7" borderId="16" xfId="0" applyFont="1" applyFill="1" applyBorder="1" applyAlignment="1">
      <alignment horizontal="center" vertical="top" wrapText="1"/>
    </xf>
    <xf numFmtId="0" fontId="28" fillId="28" borderId="10" xfId="0" applyFont="1" applyFill="1" applyBorder="1" applyAlignment="1">
      <alignment horizontal="left" vertical="top" wrapText="1"/>
    </xf>
    <xf numFmtId="0" fontId="28" fillId="28" borderId="1" xfId="0" applyFont="1" applyFill="1" applyBorder="1" applyAlignment="1">
      <alignment horizontal="right" vertical="top" wrapText="1"/>
    </xf>
    <xf numFmtId="0" fontId="28" fillId="28" borderId="1" xfId="0" applyFont="1" applyFill="1" applyBorder="1" applyAlignment="1">
      <alignment horizontal="left" vertical="top" wrapText="1"/>
    </xf>
    <xf numFmtId="0" fontId="10" fillId="28" borderId="1" xfId="0" applyFont="1" applyFill="1" applyBorder="1" applyAlignment="1">
      <alignment horizontal="center" vertical="top" wrapText="1"/>
    </xf>
    <xf numFmtId="0" fontId="29" fillId="27" borderId="1" xfId="0" applyFont="1" applyFill="1" applyBorder="1" applyAlignment="1">
      <alignment horizontal="right" vertical="top" wrapText="1"/>
    </xf>
    <xf numFmtId="0" fontId="29" fillId="27" borderId="1" xfId="0" applyFont="1" applyFill="1" applyBorder="1" applyAlignment="1">
      <alignment horizontal="left" vertical="top" wrapText="1"/>
    </xf>
    <xf numFmtId="0" fontId="30" fillId="27" borderId="1" xfId="0" applyFont="1" applyFill="1" applyBorder="1" applyAlignment="1">
      <alignment horizontal="center" vertical="top" wrapText="1"/>
    </xf>
    <xf numFmtId="0" fontId="29" fillId="27" borderId="14" xfId="0" applyFont="1" applyFill="1" applyBorder="1" applyAlignment="1">
      <alignment horizontal="center" vertical="top" wrapText="1"/>
    </xf>
    <xf numFmtId="0" fontId="29" fillId="27" borderId="15" xfId="0" applyFont="1" applyFill="1" applyBorder="1" applyAlignment="1">
      <alignment horizontal="center" vertical="top" wrapText="1"/>
    </xf>
    <xf numFmtId="0" fontId="29" fillId="27" borderId="16" xfId="0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left" vertical="top" wrapText="1"/>
    </xf>
    <xf numFmtId="0" fontId="6" fillId="25" borderId="1" xfId="0" applyFont="1" applyFill="1" applyBorder="1" applyAlignment="1">
      <alignment horizontal="left" vertical="top" wrapText="1"/>
    </xf>
    <xf numFmtId="0" fontId="6" fillId="25" borderId="1" xfId="0" applyFont="1" applyFill="1" applyBorder="1" applyAlignment="1">
      <alignment horizontal="right" vertical="top" wrapText="1"/>
    </xf>
    <xf numFmtId="0" fontId="10" fillId="26" borderId="10" xfId="0" applyFont="1" applyFill="1" applyBorder="1" applyAlignment="1">
      <alignment horizontal="left" vertical="top" wrapText="1"/>
    </xf>
    <xf numFmtId="0" fontId="10" fillId="26" borderId="1" xfId="0" applyFont="1" applyFill="1" applyBorder="1" applyAlignment="1">
      <alignment horizontal="right" vertical="top" wrapText="1"/>
    </xf>
    <xf numFmtId="0" fontId="10" fillId="26" borderId="1" xfId="0" applyFont="1" applyFill="1" applyBorder="1" applyAlignment="1">
      <alignment horizontal="left" vertical="top" wrapText="1"/>
    </xf>
    <xf numFmtId="0" fontId="10" fillId="26" borderId="1" xfId="0" applyFont="1" applyFill="1" applyBorder="1" applyAlignment="1">
      <alignment horizontal="center" vertical="top" wrapText="1"/>
    </xf>
    <xf numFmtId="4" fontId="10" fillId="26" borderId="1" xfId="0" applyNumberFormat="1" applyFont="1" applyFill="1" applyBorder="1" applyAlignment="1">
      <alignment horizontal="right" vertical="top" wrapText="1"/>
    </xf>
    <xf numFmtId="0" fontId="10" fillId="18" borderId="1" xfId="0" applyFont="1" applyFill="1" applyBorder="1" applyAlignment="1">
      <alignment horizontal="right" vertical="top" wrapText="1"/>
    </xf>
    <xf numFmtId="0" fontId="10" fillId="28" borderId="1" xfId="0" applyFont="1" applyFill="1" applyBorder="1" applyAlignment="1">
      <alignment horizontal="left" vertical="top" wrapText="1"/>
    </xf>
    <xf numFmtId="4" fontId="10" fillId="28" borderId="1" xfId="0" applyNumberFormat="1" applyFont="1" applyFill="1" applyBorder="1" applyAlignment="1">
      <alignment horizontal="right" vertical="top" wrapText="1"/>
    </xf>
    <xf numFmtId="0" fontId="10" fillId="28" borderId="10" xfId="0" applyFont="1" applyFill="1" applyBorder="1" applyAlignment="1">
      <alignment horizontal="left" vertical="top" wrapText="1"/>
    </xf>
    <xf numFmtId="0" fontId="10" fillId="28" borderId="1" xfId="0" applyFont="1" applyFill="1" applyBorder="1" applyAlignment="1">
      <alignment horizontal="right" vertical="top" wrapText="1"/>
    </xf>
    <xf numFmtId="0" fontId="14" fillId="24" borderId="8" xfId="0" applyFont="1" applyFill="1" applyBorder="1" applyAlignment="1">
      <alignment horizontal="center" vertical="top" wrapText="1"/>
    </xf>
    <xf numFmtId="0" fontId="14" fillId="24" borderId="0" xfId="0" applyFont="1" applyFill="1" applyBorder="1" applyAlignment="1">
      <alignment horizontal="center" vertical="top" wrapText="1"/>
    </xf>
    <xf numFmtId="0" fontId="14" fillId="24" borderId="9" xfId="0" applyFont="1" applyFill="1" applyBorder="1" applyAlignment="1">
      <alignment horizontal="center" vertical="top" wrapText="1"/>
    </xf>
    <xf numFmtId="0" fontId="14" fillId="24" borderId="0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right" vertical="top" wrapText="1"/>
    </xf>
    <xf numFmtId="0" fontId="19" fillId="24" borderId="8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19" fillId="24" borderId="9" xfId="0" applyFont="1" applyFill="1" applyBorder="1" applyAlignment="1">
      <alignment horizontal="center" vertical="top" wrapText="1"/>
    </xf>
    <xf numFmtId="0" fontId="29" fillId="29" borderId="17" xfId="0" applyFont="1" applyFill="1" applyBorder="1" applyAlignment="1"/>
    <xf numFmtId="0" fontId="29" fillId="29" borderId="18" xfId="0" applyFont="1" applyFill="1" applyBorder="1"/>
    <xf numFmtId="0" fontId="29" fillId="29" borderId="21" xfId="0" applyFont="1" applyFill="1" applyBorder="1"/>
    <xf numFmtId="0" fontId="29" fillId="29" borderId="22" xfId="0" applyFont="1" applyFill="1" applyBorder="1"/>
    <xf numFmtId="0" fontId="29" fillId="29" borderId="23" xfId="0" applyFont="1" applyFill="1" applyBorder="1"/>
    <xf numFmtId="49" fontId="29" fillId="29" borderId="24" xfId="0" applyNumberFormat="1" applyFont="1" applyFill="1" applyBorder="1" applyAlignment="1">
      <alignment horizontal="center" wrapText="1"/>
    </xf>
    <xf numFmtId="0" fontId="29" fillId="29" borderId="24" xfId="0" applyFont="1" applyFill="1" applyBorder="1" applyAlignment="1">
      <alignment horizontal="center" vertical="top"/>
    </xf>
    <xf numFmtId="0" fontId="0" fillId="29" borderId="24" xfId="0" applyFill="1" applyBorder="1"/>
    <xf numFmtId="2" fontId="0" fillId="29" borderId="27" xfId="0" applyNumberFormat="1" applyFont="1" applyFill="1" applyBorder="1"/>
    <xf numFmtId="0" fontId="28" fillId="29" borderId="23" xfId="0" applyFont="1" applyFill="1" applyBorder="1"/>
    <xf numFmtId="0" fontId="28" fillId="29" borderId="24" xfId="0" applyFont="1" applyFill="1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4" xfId="0" applyBorder="1"/>
    <xf numFmtId="2" fontId="0" fillId="0" borderId="27" xfId="0" applyNumberFormat="1" applyBorder="1"/>
    <xf numFmtId="0" fontId="0" fillId="0" borderId="27" xfId="0" applyBorder="1"/>
    <xf numFmtId="0" fontId="28" fillId="29" borderId="30" xfId="0" applyFont="1" applyFill="1" applyBorder="1"/>
    <xf numFmtId="0" fontId="29" fillId="29" borderId="30" xfId="0" applyFont="1" applyFill="1" applyBorder="1"/>
    <xf numFmtId="0" fontId="29" fillId="29" borderId="31" xfId="0" applyFont="1" applyFill="1" applyBorder="1" applyAlignment="1">
      <alignment vertical="top"/>
    </xf>
    <xf numFmtId="0" fontId="29" fillId="29" borderId="24" xfId="0" applyFont="1" applyFill="1" applyBorder="1" applyAlignment="1">
      <alignment horizontal="center"/>
    </xf>
    <xf numFmtId="0" fontId="29" fillId="29" borderId="31" xfId="0" applyFont="1" applyFill="1" applyBorder="1"/>
    <xf numFmtId="0" fontId="29" fillId="29" borderId="32" xfId="0" applyFont="1" applyFill="1" applyBorder="1"/>
    <xf numFmtId="0" fontId="28" fillId="29" borderId="31" xfId="0" applyFont="1" applyFill="1" applyBorder="1" applyAlignment="1">
      <alignment vertical="top"/>
    </xf>
    <xf numFmtId="0" fontId="0" fillId="0" borderId="31" xfId="0" applyBorder="1"/>
    <xf numFmtId="0" fontId="0" fillId="0" borderId="32" xfId="0" applyBorder="1"/>
    <xf numFmtId="49" fontId="29" fillId="29" borderId="31" xfId="0" applyNumberFormat="1" applyFont="1" applyFill="1" applyBorder="1" applyAlignment="1">
      <alignment horizontal="center" vertical="top"/>
    </xf>
    <xf numFmtId="49" fontId="28" fillId="29" borderId="31" xfId="0" applyNumberFormat="1" applyFont="1" applyFill="1" applyBorder="1" applyAlignment="1">
      <alignment vertical="top"/>
    </xf>
    <xf numFmtId="0" fontId="28" fillId="0" borderId="24" xfId="0" applyFont="1" applyBorder="1" applyAlignment="1">
      <alignment horizontal="center"/>
    </xf>
    <xf numFmtId="0" fontId="28" fillId="0" borderId="31" xfId="0" applyFont="1" applyBorder="1"/>
    <xf numFmtId="0" fontId="28" fillId="0" borderId="32" xfId="0" applyFont="1" applyBorder="1"/>
    <xf numFmtId="49" fontId="29" fillId="29" borderId="31" xfId="0" applyNumberFormat="1" applyFont="1" applyFill="1" applyBorder="1" applyAlignment="1">
      <alignment vertical="top"/>
    </xf>
    <xf numFmtId="0" fontId="34" fillId="29" borderId="1" xfId="0" applyFont="1" applyFill="1" applyBorder="1" applyAlignment="1">
      <alignment horizontal="center" wrapText="1"/>
    </xf>
    <xf numFmtId="0" fontId="28" fillId="29" borderId="31" xfId="0" applyFont="1" applyFill="1" applyBorder="1"/>
    <xf numFmtId="0" fontId="29" fillId="29" borderId="31" xfId="0" applyFont="1" applyFill="1" applyBorder="1" applyAlignment="1">
      <alignment horizontal="center" vertical="top"/>
    </xf>
    <xf numFmtId="49" fontId="28" fillId="0" borderId="31" xfId="0" applyNumberFormat="1" applyFont="1" applyBorder="1" applyAlignment="1">
      <alignment horizontal="right"/>
    </xf>
    <xf numFmtId="49" fontId="28" fillId="29" borderId="31" xfId="0" applyNumberFormat="1" applyFont="1" applyFill="1" applyBorder="1" applyAlignment="1">
      <alignment horizontal="right" vertical="top"/>
    </xf>
    <xf numFmtId="0" fontId="34" fillId="29" borderId="33" xfId="0" applyFont="1" applyFill="1" applyBorder="1" applyAlignment="1">
      <alignment horizontal="center" wrapText="1"/>
    </xf>
    <xf numFmtId="0" fontId="10" fillId="26" borderId="24" xfId="0" applyFont="1" applyFill="1" applyBorder="1" applyAlignment="1">
      <alignment horizontal="center" vertical="top" wrapText="1"/>
    </xf>
    <xf numFmtId="0" fontId="10" fillId="26" borderId="24" xfId="0" applyFont="1" applyFill="1" applyBorder="1" applyAlignment="1">
      <alignment horizontal="right" vertical="top" wrapText="1"/>
    </xf>
    <xf numFmtId="0" fontId="10" fillId="18" borderId="24" xfId="0" applyFont="1" applyFill="1" applyBorder="1" applyAlignment="1">
      <alignment horizontal="center" vertical="top" wrapText="1"/>
    </xf>
    <xf numFmtId="0" fontId="10" fillId="18" borderId="24" xfId="0" applyFont="1" applyFill="1" applyBorder="1" applyAlignment="1">
      <alignment horizontal="right" vertical="top" wrapText="1"/>
    </xf>
    <xf numFmtId="0" fontId="28" fillId="29" borderId="34" xfId="0" applyFont="1" applyFill="1" applyBorder="1" applyAlignment="1">
      <alignment vertical="top"/>
    </xf>
    <xf numFmtId="0" fontId="0" fillId="0" borderId="0" xfId="0" applyAlignment="1">
      <alignment wrapText="1"/>
    </xf>
    <xf numFmtId="0" fontId="36" fillId="0" borderId="0" xfId="2"/>
    <xf numFmtId="165" fontId="0" fillId="0" borderId="0" xfId="3" applyFont="1"/>
    <xf numFmtId="0" fontId="32" fillId="30" borderId="5" xfId="4" applyFont="1" applyFill="1" applyBorder="1"/>
    <xf numFmtId="0" fontId="32" fillId="30" borderId="6" xfId="4" applyFont="1" applyFill="1" applyBorder="1" applyAlignment="1"/>
    <xf numFmtId="0" fontId="36" fillId="0" borderId="6" xfId="2" applyBorder="1"/>
    <xf numFmtId="2" fontId="0" fillId="0" borderId="6" xfId="3" applyNumberFormat="1" applyFont="1" applyBorder="1" applyAlignment="1">
      <alignment horizontal="center"/>
    </xf>
    <xf numFmtId="0" fontId="36" fillId="0" borderId="7" xfId="2" applyBorder="1"/>
    <xf numFmtId="0" fontId="32" fillId="30" borderId="11" xfId="4" applyFont="1" applyFill="1" applyBorder="1"/>
    <xf numFmtId="0" fontId="36" fillId="30" borderId="12" xfId="4" applyFill="1" applyBorder="1" applyAlignment="1">
      <alignment horizontal="left"/>
    </xf>
    <xf numFmtId="0" fontId="27" fillId="0" borderId="12" xfId="2" applyFont="1" applyBorder="1"/>
    <xf numFmtId="0" fontId="36" fillId="0" borderId="12" xfId="2" applyBorder="1"/>
    <xf numFmtId="2" fontId="0" fillId="0" borderId="12" xfId="3" applyNumberFormat="1" applyFont="1" applyBorder="1" applyAlignment="1">
      <alignment horizontal="center"/>
    </xf>
    <xf numFmtId="0" fontId="36" fillId="0" borderId="13" xfId="2" applyBorder="1"/>
    <xf numFmtId="0" fontId="39" fillId="0" borderId="35" xfId="2" applyFont="1" applyBorder="1" applyAlignment="1">
      <alignment horizontal="center"/>
    </xf>
    <xf numFmtId="2" fontId="39" fillId="0" borderId="6" xfId="3" applyNumberFormat="1" applyFont="1" applyBorder="1" applyAlignment="1">
      <alignment horizontal="center"/>
    </xf>
    <xf numFmtId="0" fontId="39" fillId="0" borderId="6" xfId="2" applyFont="1" applyBorder="1" applyAlignment="1">
      <alignment horizontal="center"/>
    </xf>
    <xf numFmtId="0" fontId="39" fillId="0" borderId="37" xfId="2" applyFont="1" applyBorder="1" applyAlignment="1">
      <alignment horizontal="center"/>
    </xf>
    <xf numFmtId="0" fontId="36" fillId="0" borderId="38" xfId="2" applyBorder="1"/>
    <xf numFmtId="0" fontId="32" fillId="0" borderId="39" xfId="2" applyFont="1" applyBorder="1"/>
    <xf numFmtId="0" fontId="36" fillId="0" borderId="40" xfId="2" applyBorder="1"/>
    <xf numFmtId="0" fontId="36" fillId="0" borderId="42" xfId="2" applyBorder="1"/>
    <xf numFmtId="0" fontId="36" fillId="0" borderId="43" xfId="2" applyFont="1" applyBorder="1"/>
    <xf numFmtId="0" fontId="36" fillId="0" borderId="44" xfId="2" applyBorder="1"/>
    <xf numFmtId="0" fontId="36" fillId="0" borderId="45" xfId="2" applyBorder="1"/>
    <xf numFmtId="0" fontId="36" fillId="0" borderId="30" xfId="2" applyBorder="1"/>
    <xf numFmtId="0" fontId="32" fillId="0" borderId="47" xfId="2" applyFont="1" applyBorder="1"/>
    <xf numFmtId="0" fontId="36" fillId="0" borderId="48" xfId="2" applyBorder="1"/>
    <xf numFmtId="0" fontId="36" fillId="0" borderId="49" xfId="2" applyBorder="1"/>
    <xf numFmtId="0" fontId="36" fillId="0" borderId="0" xfId="2" applyBorder="1" applyAlignment="1">
      <alignment horizontal="center"/>
    </xf>
    <xf numFmtId="0" fontId="36" fillId="0" borderId="51" xfId="2" applyFont="1" applyBorder="1"/>
    <xf numFmtId="0" fontId="32" fillId="0" borderId="52" xfId="2" applyFont="1" applyBorder="1"/>
    <xf numFmtId="0" fontId="36" fillId="0" borderId="0" xfId="2" applyBorder="1"/>
    <xf numFmtId="0" fontId="36" fillId="0" borderId="51" xfId="2" applyBorder="1"/>
    <xf numFmtId="0" fontId="36" fillId="0" borderId="52" xfId="2" applyFont="1" applyBorder="1"/>
    <xf numFmtId="0" fontId="36" fillId="0" borderId="30" xfId="2" applyFont="1" applyBorder="1"/>
    <xf numFmtId="0" fontId="36" fillId="0" borderId="53" xfId="2" applyBorder="1"/>
    <xf numFmtId="0" fontId="27" fillId="0" borderId="0" xfId="2" applyFont="1"/>
    <xf numFmtId="2" fontId="0" fillId="0" borderId="0" xfId="3" applyNumberFormat="1" applyFont="1" applyAlignment="1">
      <alignment horizontal="center"/>
    </xf>
    <xf numFmtId="0" fontId="36" fillId="0" borderId="47" xfId="2" applyFont="1" applyBorder="1" applyAlignment="1">
      <alignment horizontal="center" vertical="center" wrapText="1"/>
    </xf>
    <xf numFmtId="0" fontId="36" fillId="0" borderId="48" xfId="2" applyFont="1" applyBorder="1" applyAlignment="1">
      <alignment horizontal="center" vertical="center" wrapText="1"/>
    </xf>
    <xf numFmtId="0" fontId="32" fillId="0" borderId="49" xfId="2" applyFont="1" applyBorder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6" fillId="0" borderId="43" xfId="2" applyFont="1" applyBorder="1" applyAlignment="1">
      <alignment horizontal="center" vertical="center" wrapText="1"/>
    </xf>
    <xf numFmtId="0" fontId="36" fillId="0" borderId="44" xfId="2" applyFont="1" applyBorder="1" applyAlignment="1">
      <alignment horizontal="center" vertical="center" wrapText="1"/>
    </xf>
    <xf numFmtId="0" fontId="32" fillId="0" borderId="45" xfId="2" applyFont="1" applyBorder="1" applyAlignment="1">
      <alignment horizontal="center" vertical="center" wrapText="1"/>
    </xf>
    <xf numFmtId="0" fontId="41" fillId="31" borderId="25" xfId="2" applyFont="1" applyFill="1" applyBorder="1" applyAlignment="1">
      <alignment horizontal="center" vertical="center" wrapText="1"/>
    </xf>
    <xf numFmtId="0" fontId="41" fillId="31" borderId="57" xfId="2" applyFont="1" applyFill="1" applyBorder="1" applyAlignment="1">
      <alignment horizontal="center" vertical="center" wrapText="1"/>
    </xf>
    <xf numFmtId="0" fontId="41" fillId="31" borderId="58" xfId="2" applyFont="1" applyFill="1" applyBorder="1" applyAlignment="1">
      <alignment horizontal="center" vertical="center" wrapText="1"/>
    </xf>
    <xf numFmtId="0" fontId="32" fillId="32" borderId="34" xfId="2" applyFont="1" applyFill="1" applyBorder="1" applyAlignment="1">
      <alignment horizontal="center" vertical="center" wrapText="1"/>
    </xf>
    <xf numFmtId="0" fontId="32" fillId="32" borderId="59" xfId="2" applyFont="1" applyFill="1" applyBorder="1" applyAlignment="1">
      <alignment horizontal="center" vertical="center" wrapText="1"/>
    </xf>
    <xf numFmtId="0" fontId="43" fillId="0" borderId="0" xfId="2" applyFont="1" applyAlignment="1">
      <alignment horizontal="center" vertical="center" wrapText="1"/>
    </xf>
    <xf numFmtId="166" fontId="36" fillId="34" borderId="50" xfId="2" applyNumberFormat="1" applyFont="1" applyFill="1" applyBorder="1" applyAlignment="1">
      <alignment horizontal="center" vertical="center" wrapText="1"/>
    </xf>
    <xf numFmtId="166" fontId="32" fillId="34" borderId="46" xfId="2" applyNumberFormat="1" applyFont="1" applyFill="1" applyBorder="1" applyAlignment="1">
      <alignment horizontal="center" vertical="center" wrapText="1"/>
    </xf>
    <xf numFmtId="166" fontId="36" fillId="34" borderId="24" xfId="2" applyNumberFormat="1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 wrapText="1"/>
    </xf>
    <xf numFmtId="166" fontId="36" fillId="34" borderId="34" xfId="2" applyNumberFormat="1" applyFont="1" applyFill="1" applyBorder="1" applyAlignment="1">
      <alignment horizontal="center" vertical="center" wrapText="1"/>
    </xf>
    <xf numFmtId="166" fontId="32" fillId="34" borderId="65" xfId="2" applyNumberFormat="1" applyFont="1" applyFill="1" applyBorder="1" applyAlignment="1">
      <alignment horizontal="center" vertical="center" wrapText="1"/>
    </xf>
    <xf numFmtId="0" fontId="36" fillId="0" borderId="24" xfId="2" applyFont="1" applyBorder="1" applyAlignment="1">
      <alignment horizontal="center" vertical="center" wrapText="1"/>
    </xf>
    <xf numFmtId="0" fontId="36" fillId="0" borderId="0" xfId="2" applyFont="1" applyBorder="1" applyAlignment="1">
      <alignment horizontal="center" vertical="center" wrapText="1"/>
    </xf>
    <xf numFmtId="0" fontId="32" fillId="0" borderId="0" xfId="2" applyFont="1" applyAlignment="1">
      <alignment horizontal="center" vertical="center" wrapText="1"/>
    </xf>
    <xf numFmtId="167" fontId="36" fillId="0" borderId="24" xfId="2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7" fillId="0" borderId="23" xfId="0" applyFont="1" applyBorder="1"/>
    <xf numFmtId="0" fontId="27" fillId="0" borderId="27" xfId="0" applyFont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 wrapText="1"/>
    </xf>
    <xf numFmtId="0" fontId="47" fillId="0" borderId="23" xfId="5" applyFont="1" applyBorder="1" applyAlignment="1">
      <alignment horizontal="center" vertical="center"/>
    </xf>
    <xf numFmtId="10" fontId="48" fillId="28" borderId="27" xfId="6" applyNumberFormat="1" applyFont="1" applyFill="1" applyBorder="1" applyAlignment="1" applyProtection="1">
      <alignment horizontal="center" vertical="center"/>
      <protection locked="0"/>
    </xf>
    <xf numFmtId="10" fontId="47" fillId="28" borderId="27" xfId="5" applyNumberFormat="1" applyFont="1" applyFill="1" applyBorder="1" applyAlignment="1" applyProtection="1">
      <alignment horizontal="center" vertical="center"/>
      <protection locked="0"/>
    </xf>
    <xf numFmtId="10" fontId="47" fillId="0" borderId="27" xfId="5" applyNumberFormat="1" applyFont="1" applyBorder="1" applyAlignment="1">
      <alignment vertical="center"/>
    </xf>
    <xf numFmtId="10" fontId="47" fillId="28" borderId="27" xfId="6" applyNumberFormat="1" applyFont="1" applyFill="1" applyBorder="1" applyAlignment="1" applyProtection="1">
      <alignment horizontal="center" vertical="center"/>
      <protection locked="0"/>
    </xf>
    <xf numFmtId="10" fontId="49" fillId="0" borderId="27" xfId="6" applyNumberFormat="1" applyFont="1" applyFill="1" applyBorder="1" applyAlignment="1" applyProtection="1">
      <alignment horizontal="center" vertical="center"/>
    </xf>
    <xf numFmtId="10" fontId="49" fillId="0" borderId="27" xfId="5" applyNumberFormat="1" applyFont="1" applyBorder="1" applyAlignment="1">
      <alignment horizontal="center" vertical="center"/>
    </xf>
    <xf numFmtId="0" fontId="49" fillId="0" borderId="30" xfId="5" applyFont="1" applyBorder="1" applyAlignment="1">
      <alignment vertical="center"/>
    </xf>
    <xf numFmtId="0" fontId="36" fillId="0" borderId="0" xfId="2" applyNumberFormat="1" applyFill="1" applyBorder="1"/>
    <xf numFmtId="0" fontId="27" fillId="0" borderId="23" xfId="2" applyFont="1" applyBorder="1" applyProtection="1"/>
    <xf numFmtId="0" fontId="27" fillId="0" borderId="27" xfId="2" applyFont="1" applyBorder="1" applyAlignment="1" applyProtection="1">
      <alignment horizontal="center" vertical="center"/>
    </xf>
    <xf numFmtId="0" fontId="27" fillId="0" borderId="23" xfId="2" applyFont="1" applyBorder="1" applyAlignment="1" applyProtection="1">
      <alignment wrapText="1"/>
    </xf>
    <xf numFmtId="0" fontId="27" fillId="0" borderId="30" xfId="2" applyFont="1" applyBorder="1" applyProtection="1"/>
    <xf numFmtId="0" fontId="32" fillId="0" borderId="54" xfId="2" applyNumberFormat="1" applyFont="1" applyFill="1" applyBorder="1" applyAlignment="1">
      <alignment horizontal="center" vertical="center"/>
    </xf>
    <xf numFmtId="10" fontId="36" fillId="0" borderId="81" xfId="2" applyNumberFormat="1" applyFont="1" applyFill="1" applyBorder="1" applyAlignment="1">
      <alignment horizontal="center" vertical="center"/>
    </xf>
    <xf numFmtId="168" fontId="32" fillId="0" borderId="85" xfId="7" applyFont="1" applyFill="1" applyBorder="1" applyAlignment="1">
      <alignment horizontal="center" vertical="center"/>
    </xf>
    <xf numFmtId="168" fontId="36" fillId="0" borderId="81" xfId="7" applyFont="1" applyFill="1" applyBorder="1" applyAlignment="1">
      <alignment horizontal="center" vertical="center"/>
    </xf>
    <xf numFmtId="168" fontId="32" fillId="0" borderId="35" xfId="7" applyFont="1" applyFill="1" applyBorder="1" applyAlignment="1">
      <alignment horizontal="right" vertical="center"/>
    </xf>
    <xf numFmtId="10" fontId="32" fillId="0" borderId="19" xfId="2" applyNumberFormat="1" applyFont="1" applyFill="1" applyBorder="1" applyAlignment="1">
      <alignment horizontal="center" vertical="center"/>
    </xf>
    <xf numFmtId="4" fontId="56" fillId="0" borderId="89" xfId="2" applyNumberFormat="1" applyFont="1" applyFill="1" applyBorder="1"/>
    <xf numFmtId="10" fontId="56" fillId="0" borderId="89" xfId="8" applyNumberFormat="1" applyFont="1" applyFill="1" applyBorder="1"/>
    <xf numFmtId="4" fontId="32" fillId="0" borderId="87" xfId="2" applyNumberFormat="1" applyFont="1" applyFill="1" applyBorder="1" applyAlignment="1">
      <alignment horizontal="right" vertical="center"/>
    </xf>
    <xf numFmtId="10" fontId="32" fillId="0" borderId="87" xfId="2" applyNumberFormat="1" applyFont="1" applyFill="1" applyBorder="1" applyAlignment="1">
      <alignment horizontal="center" vertical="center"/>
    </xf>
    <xf numFmtId="4" fontId="56" fillId="0" borderId="87" xfId="2" applyNumberFormat="1" applyFont="1" applyFill="1" applyBorder="1" applyAlignment="1">
      <alignment horizontal="right" vertical="center"/>
    </xf>
    <xf numFmtId="168" fontId="56" fillId="0" borderId="89" xfId="7" applyFont="1" applyFill="1" applyBorder="1"/>
    <xf numFmtId="0" fontId="36" fillId="0" borderId="0" xfId="2" applyNumberFormat="1" applyFont="1" applyFill="1" applyBorder="1"/>
    <xf numFmtId="4" fontId="36" fillId="0" borderId="0" xfId="2" applyNumberFormat="1" applyFill="1" applyBorder="1"/>
    <xf numFmtId="169" fontId="36" fillId="0" borderId="0" xfId="2" applyNumberFormat="1" applyFont="1" applyFill="1" applyBorder="1"/>
    <xf numFmtId="10" fontId="19" fillId="19" borderId="0" xfId="0" applyNumberFormat="1" applyFont="1" applyFill="1" applyBorder="1" applyAlignment="1">
      <alignment horizontal="left" vertical="top" wrapText="1"/>
    </xf>
    <xf numFmtId="0" fontId="1" fillId="24" borderId="6" xfId="0" applyFont="1" applyFill="1" applyBorder="1" applyAlignment="1">
      <alignment vertical="top" wrapText="1"/>
    </xf>
    <xf numFmtId="10" fontId="19" fillId="24" borderId="0" xfId="0" applyNumberFormat="1" applyFont="1" applyFill="1" applyBorder="1" applyAlignment="1">
      <alignment horizontal="left" vertical="top" wrapText="1"/>
    </xf>
    <xf numFmtId="10" fontId="19" fillId="24" borderId="0" xfId="1" applyNumberFormat="1" applyFont="1" applyFill="1" applyBorder="1" applyAlignment="1">
      <alignment horizontal="left" vertical="top" wrapText="1"/>
    </xf>
    <xf numFmtId="0" fontId="39" fillId="0" borderId="24" xfId="2" applyFont="1" applyBorder="1" applyAlignment="1" applyProtection="1">
      <protection locked="0"/>
    </xf>
    <xf numFmtId="10" fontId="39" fillId="0" borderId="24" xfId="1" applyNumberFormat="1" applyFont="1" applyBorder="1" applyAlignment="1" applyProtection="1">
      <alignment horizontal="center"/>
      <protection locked="0"/>
    </xf>
    <xf numFmtId="0" fontId="10" fillId="26" borderId="27" xfId="0" applyFont="1" applyFill="1" applyBorder="1" applyAlignment="1">
      <alignment horizontal="right" vertical="top" wrapText="1"/>
    </xf>
    <xf numFmtId="0" fontId="10" fillId="18" borderId="27" xfId="0" applyFont="1" applyFill="1" applyBorder="1" applyAlignment="1">
      <alignment horizontal="right" vertical="top" wrapText="1"/>
    </xf>
    <xf numFmtId="0" fontId="28" fillId="29" borderId="91" xfId="0" applyFont="1" applyFill="1" applyBorder="1"/>
    <xf numFmtId="0" fontId="10" fillId="28" borderId="93" xfId="0" applyFont="1" applyFill="1" applyBorder="1" applyAlignment="1">
      <alignment horizontal="center" vertical="top" wrapText="1"/>
    </xf>
    <xf numFmtId="0" fontId="10" fillId="18" borderId="34" xfId="0" applyFont="1" applyFill="1" applyBorder="1" applyAlignment="1">
      <alignment horizontal="right" vertical="top" wrapText="1"/>
    </xf>
    <xf numFmtId="0" fontId="10" fillId="18" borderId="59" xfId="0" applyFont="1" applyFill="1" applyBorder="1" applyAlignment="1">
      <alignment horizontal="right" vertical="top" wrapText="1"/>
    </xf>
    <xf numFmtId="0" fontId="14" fillId="24" borderId="11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2" fillId="3" borderId="8" xfId="0" applyFont="1" applyFill="1" applyBorder="1" applyAlignment="1">
      <alignment horizontal="center" wrapText="1"/>
    </xf>
    <xf numFmtId="0" fontId="0" fillId="0" borderId="0" xfId="0" applyBorder="1"/>
    <xf numFmtId="0" fontId="0" fillId="0" borderId="9" xfId="0" applyBorder="1"/>
    <xf numFmtId="0" fontId="21" fillId="21" borderId="8" xfId="0" applyFont="1" applyFill="1" applyBorder="1" applyAlignment="1">
      <alignment horizontal="right" vertical="top" wrapText="1"/>
    </xf>
    <xf numFmtId="0" fontId="21" fillId="21" borderId="0" xfId="0" applyFont="1" applyFill="1" applyBorder="1" applyAlignment="1">
      <alignment horizontal="right" vertical="top" wrapText="1"/>
    </xf>
    <xf numFmtId="0" fontId="19" fillId="19" borderId="0" xfId="0" applyFont="1" applyFill="1" applyBorder="1" applyAlignment="1">
      <alignment horizontal="left" vertical="top" wrapText="1"/>
    </xf>
    <xf numFmtId="4" fontId="22" fillId="22" borderId="0" xfId="0" applyNumberFormat="1" applyFont="1" applyFill="1" applyBorder="1" applyAlignment="1">
      <alignment horizontal="right" vertical="top" wrapText="1"/>
    </xf>
    <xf numFmtId="0" fontId="21" fillId="21" borderId="9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9" fillId="19" borderId="9" xfId="0" applyFont="1" applyFill="1" applyBorder="1" applyAlignment="1">
      <alignment horizontal="left" vertical="top" wrapText="1"/>
    </xf>
    <xf numFmtId="0" fontId="19" fillId="24" borderId="8" xfId="0" applyFont="1" applyFill="1" applyBorder="1" applyAlignment="1">
      <alignment horizontal="right" vertical="top" wrapText="1"/>
    </xf>
    <xf numFmtId="0" fontId="19" fillId="24" borderId="0" xfId="0" applyFont="1" applyFill="1" applyBorder="1" applyAlignment="1">
      <alignment horizontal="right" vertical="top" wrapText="1"/>
    </xf>
    <xf numFmtId="0" fontId="19" fillId="24" borderId="0" xfId="0" applyFont="1" applyFill="1" applyBorder="1" applyAlignment="1">
      <alignment horizontal="left" vertical="top" wrapText="1"/>
    </xf>
    <xf numFmtId="4" fontId="19" fillId="24" borderId="0" xfId="0" applyNumberFormat="1" applyFont="1" applyFill="1" applyBorder="1" applyAlignment="1">
      <alignment horizontal="right" vertical="top" wrapText="1"/>
    </xf>
    <xf numFmtId="0" fontId="19" fillId="24" borderId="9" xfId="0" applyFont="1" applyFill="1" applyBorder="1" applyAlignment="1">
      <alignment horizontal="right" vertical="top" wrapText="1"/>
    </xf>
    <xf numFmtId="0" fontId="31" fillId="25" borderId="14" xfId="0" applyFont="1" applyFill="1" applyBorder="1" applyAlignment="1">
      <alignment horizontal="center" vertical="top" wrapText="1"/>
    </xf>
    <xf numFmtId="0" fontId="31" fillId="25" borderId="15" xfId="0" applyFont="1" applyFill="1" applyBorder="1" applyAlignment="1">
      <alignment horizontal="center" vertical="top" wrapText="1"/>
    </xf>
    <xf numFmtId="0" fontId="31" fillId="25" borderId="16" xfId="0" applyFont="1" applyFill="1" applyBorder="1" applyAlignment="1">
      <alignment horizontal="center" vertical="top" wrapText="1"/>
    </xf>
    <xf numFmtId="0" fontId="1" fillId="24" borderId="6" xfId="0" applyFont="1" applyFill="1" applyBorder="1" applyAlignment="1">
      <alignment horizontal="left" vertical="top" wrapText="1"/>
    </xf>
    <xf numFmtId="0" fontId="1" fillId="24" borderId="7" xfId="0" applyFont="1" applyFill="1" applyBorder="1" applyAlignment="1">
      <alignment horizontal="left" vertical="top" wrapText="1"/>
    </xf>
    <xf numFmtId="0" fontId="19" fillId="24" borderId="9" xfId="0" applyFont="1" applyFill="1" applyBorder="1" applyAlignment="1">
      <alignment horizontal="left" vertical="top" wrapText="1"/>
    </xf>
    <xf numFmtId="0" fontId="1" fillId="24" borderId="8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28" fillId="28" borderId="14" xfId="0" applyFont="1" applyFill="1" applyBorder="1" applyAlignment="1">
      <alignment horizontal="center" vertical="top" wrapText="1"/>
    </xf>
    <xf numFmtId="0" fontId="28" fillId="28" borderId="15" xfId="0" applyFont="1" applyFill="1" applyBorder="1" applyAlignment="1">
      <alignment horizontal="center" vertical="top" wrapText="1"/>
    </xf>
    <xf numFmtId="0" fontId="28" fillId="28" borderId="16" xfId="0" applyFont="1" applyFill="1" applyBorder="1" applyAlignment="1">
      <alignment horizontal="center" vertical="top" wrapText="1"/>
    </xf>
    <xf numFmtId="0" fontId="28" fillId="28" borderId="14" xfId="0" applyFont="1" applyFill="1" applyBorder="1" applyAlignment="1">
      <alignment horizontal="center" vertical="top"/>
    </xf>
    <xf numFmtId="0" fontId="28" fillId="28" borderId="15" xfId="0" applyFont="1" applyFill="1" applyBorder="1" applyAlignment="1">
      <alignment horizontal="center" vertical="top"/>
    </xf>
    <xf numFmtId="0" fontId="28" fillId="28" borderId="16" xfId="0" applyFont="1" applyFill="1" applyBorder="1" applyAlignment="1">
      <alignment horizontal="center" vertical="top"/>
    </xf>
    <xf numFmtId="0" fontId="6" fillId="25" borderId="14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8" fillId="0" borderId="92" xfId="0" applyFont="1" applyBorder="1" applyAlignment="1">
      <alignment horizontal="center" vertical="top" wrapText="1"/>
    </xf>
    <xf numFmtId="0" fontId="28" fillId="0" borderId="64" xfId="0" applyFont="1" applyBorder="1" applyAlignment="1">
      <alignment horizontal="center" vertical="top" wrapText="1"/>
    </xf>
    <xf numFmtId="0" fontId="29" fillId="29" borderId="28" xfId="0" applyFont="1" applyFill="1" applyBorder="1" applyAlignment="1">
      <alignment horizontal="center" vertical="top" wrapText="1"/>
    </xf>
    <xf numFmtId="0" fontId="29" fillId="29" borderId="29" xfId="0" applyFont="1" applyFill="1" applyBorder="1" applyAlignment="1">
      <alignment horizontal="center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33" fillId="29" borderId="28" xfId="0" applyFont="1" applyFill="1" applyBorder="1" applyAlignment="1">
      <alignment horizontal="center" vertical="top" wrapText="1"/>
    </xf>
    <xf numFmtId="0" fontId="33" fillId="29" borderId="29" xfId="0" applyFont="1" applyFill="1" applyBorder="1" applyAlignment="1">
      <alignment horizontal="center" vertical="top" wrapText="1"/>
    </xf>
    <xf numFmtId="0" fontId="35" fillId="0" borderId="28" xfId="0" applyFont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top" wrapText="1"/>
    </xf>
    <xf numFmtId="0" fontId="29" fillId="29" borderId="28" xfId="0" applyFont="1" applyFill="1" applyBorder="1" applyAlignment="1">
      <alignment horizontal="left" vertical="top" wrapText="1"/>
    </xf>
    <xf numFmtId="0" fontId="29" fillId="29" borderId="29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9" fillId="29" borderId="19" xfId="0" applyFont="1" applyFill="1" applyBorder="1" applyAlignment="1">
      <alignment horizontal="center"/>
    </xf>
    <xf numFmtId="0" fontId="29" fillId="29" borderId="20" xfId="0" applyFont="1" applyFill="1" applyBorder="1" applyAlignment="1">
      <alignment horizontal="center"/>
    </xf>
    <xf numFmtId="0" fontId="32" fillId="29" borderId="25" xfId="0" applyFont="1" applyFill="1" applyBorder="1" applyAlignment="1">
      <alignment horizontal="left" vertical="top" wrapText="1"/>
    </xf>
    <xf numFmtId="0" fontId="32" fillId="29" borderId="26" xfId="0" applyFont="1" applyFill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36" fillId="0" borderId="0" xfId="2" applyFont="1" applyBorder="1" applyAlignment="1">
      <alignment horizontal="center"/>
    </xf>
    <xf numFmtId="2" fontId="0" fillId="0" borderId="24" xfId="3" applyNumberFormat="1" applyFont="1" applyBorder="1" applyAlignment="1">
      <alignment horizontal="center"/>
    </xf>
    <xf numFmtId="2" fontId="0" fillId="0" borderId="31" xfId="3" applyNumberFormat="1" applyFont="1" applyBorder="1" applyAlignment="1">
      <alignment horizontal="center"/>
    </xf>
    <xf numFmtId="0" fontId="36" fillId="0" borderId="24" xfId="2" applyBorder="1" applyAlignment="1">
      <alignment horizontal="center"/>
    </xf>
    <xf numFmtId="0" fontId="36" fillId="0" borderId="31" xfId="2" applyBorder="1" applyAlignment="1">
      <alignment horizontal="center"/>
    </xf>
    <xf numFmtId="4" fontId="36" fillId="0" borderId="32" xfId="2" applyNumberFormat="1" applyBorder="1" applyAlignment="1">
      <alignment horizontal="right"/>
    </xf>
    <xf numFmtId="4" fontId="36" fillId="0" borderId="94" xfId="2" applyNumberFormat="1" applyBorder="1" applyAlignment="1">
      <alignment horizontal="right"/>
    </xf>
    <xf numFmtId="0" fontId="36" fillId="0" borderId="0" xfId="2" applyBorder="1" applyAlignment="1">
      <alignment horizont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0" fontId="27" fillId="0" borderId="91" xfId="2" applyFont="1" applyBorder="1" applyAlignment="1">
      <alignment horizontal="left" vertical="center"/>
    </xf>
    <xf numFmtId="0" fontId="27" fillId="0" borderId="34" xfId="2" applyFont="1" applyBorder="1" applyAlignment="1">
      <alignment horizontal="left" vertical="center"/>
    </xf>
    <xf numFmtId="165" fontId="27" fillId="0" borderId="24" xfId="3" applyFont="1" applyBorder="1" applyAlignment="1">
      <alignment horizontal="center" vertical="center"/>
    </xf>
    <xf numFmtId="165" fontId="27" fillId="0" borderId="34" xfId="3" applyFont="1" applyBorder="1" applyAlignment="1">
      <alignment horizontal="center" vertical="center"/>
    </xf>
    <xf numFmtId="165" fontId="27" fillId="0" borderId="31" xfId="3" applyFont="1" applyBorder="1" applyAlignment="1">
      <alignment horizontal="center" vertical="center"/>
    </xf>
    <xf numFmtId="165" fontId="27" fillId="0" borderId="95" xfId="3" applyFont="1" applyBorder="1" applyAlignment="1">
      <alignment horizontal="center" vertical="center"/>
    </xf>
    <xf numFmtId="165" fontId="27" fillId="0" borderId="32" xfId="3" applyFont="1" applyBorder="1" applyAlignment="1">
      <alignment horizontal="center" vertical="center"/>
    </xf>
    <xf numFmtId="165" fontId="27" fillId="0" borderId="65" xfId="3" applyFont="1" applyBorder="1" applyAlignment="1">
      <alignment horizontal="center" vertical="center"/>
    </xf>
    <xf numFmtId="4" fontId="36" fillId="0" borderId="46" xfId="2" applyNumberFormat="1" applyBorder="1" applyAlignment="1">
      <alignment horizontal="right"/>
    </xf>
    <xf numFmtId="0" fontId="36" fillId="0" borderId="24" xfId="2" applyFont="1" applyBorder="1" applyAlignment="1">
      <alignment horizontal="center"/>
    </xf>
    <xf numFmtId="0" fontId="36" fillId="0" borderId="50" xfId="2" applyBorder="1" applyAlignment="1">
      <alignment horizontal="center"/>
    </xf>
    <xf numFmtId="2" fontId="0" fillId="0" borderId="50" xfId="3" applyNumberFormat="1" applyFont="1" applyBorder="1" applyAlignment="1">
      <alignment horizontal="center"/>
    </xf>
    <xf numFmtId="0" fontId="36" fillId="0" borderId="5" xfId="2" applyBorder="1" applyAlignment="1">
      <alignment horizontal="center" vertical="center"/>
    </xf>
    <xf numFmtId="0" fontId="36" fillId="0" borderId="6" xfId="2" applyBorder="1" applyAlignment="1">
      <alignment horizontal="center" vertical="center"/>
    </xf>
    <xf numFmtId="0" fontId="36" fillId="0" borderId="7" xfId="2" applyBorder="1" applyAlignment="1">
      <alignment horizontal="center" vertical="center"/>
    </xf>
    <xf numFmtId="0" fontId="37" fillId="0" borderId="8" xfId="2" applyFont="1" applyBorder="1" applyAlignment="1">
      <alignment horizontal="center"/>
    </xf>
    <xf numFmtId="0" fontId="37" fillId="0" borderId="0" xfId="2" applyFont="1" applyBorder="1" applyAlignment="1">
      <alignment horizontal="center"/>
    </xf>
    <xf numFmtId="0" fontId="37" fillId="0" borderId="9" xfId="2" applyFont="1" applyBorder="1" applyAlignment="1">
      <alignment horizontal="center"/>
    </xf>
    <xf numFmtId="0" fontId="38" fillId="0" borderId="8" xfId="2" applyFont="1" applyBorder="1" applyAlignment="1">
      <alignment horizontal="center"/>
    </xf>
    <xf numFmtId="0" fontId="38" fillId="0" borderId="0" xfId="2" applyFont="1" applyBorder="1" applyAlignment="1">
      <alignment horizontal="center"/>
    </xf>
    <xf numFmtId="0" fontId="38" fillId="0" borderId="9" xfId="2" applyFont="1" applyBorder="1" applyAlignment="1">
      <alignment horizontal="center"/>
    </xf>
    <xf numFmtId="0" fontId="39" fillId="0" borderId="19" xfId="2" applyFont="1" applyBorder="1" applyAlignment="1">
      <alignment horizontal="center"/>
    </xf>
    <xf numFmtId="0" fontId="39" fillId="0" borderId="36" xfId="2" applyFont="1" applyBorder="1" applyAlignment="1">
      <alignment horizontal="center"/>
    </xf>
    <xf numFmtId="0" fontId="39" fillId="0" borderId="20" xfId="2" applyFont="1" applyBorder="1" applyAlignment="1">
      <alignment horizontal="center"/>
    </xf>
    <xf numFmtId="4" fontId="36" fillId="0" borderId="41" xfId="2" applyNumberFormat="1" applyBorder="1" applyAlignment="1">
      <alignment horizontal="right"/>
    </xf>
    <xf numFmtId="0" fontId="43" fillId="33" borderId="61" xfId="2" applyFont="1" applyFill="1" applyBorder="1" applyAlignment="1">
      <alignment horizontal="center" vertical="center" wrapText="1"/>
    </xf>
    <xf numFmtId="0" fontId="43" fillId="33" borderId="29" xfId="2" applyFont="1" applyFill="1" applyBorder="1" applyAlignment="1">
      <alignment horizontal="center" vertical="center" wrapText="1"/>
    </xf>
    <xf numFmtId="0" fontId="44" fillId="0" borderId="0" xfId="2" applyFont="1" applyAlignment="1">
      <alignment horizontal="left" vertical="center" wrapText="1"/>
    </xf>
    <xf numFmtId="0" fontId="43" fillId="33" borderId="62" xfId="2" applyFont="1" applyFill="1" applyBorder="1" applyAlignment="1">
      <alignment horizontal="center" vertical="center" wrapText="1"/>
    </xf>
    <xf numFmtId="0" fontId="43" fillId="33" borderId="63" xfId="2" applyFont="1" applyFill="1" applyBorder="1" applyAlignment="1">
      <alignment horizontal="center" vertical="center" wrapText="1"/>
    </xf>
    <xf numFmtId="0" fontId="43" fillId="33" borderId="64" xfId="2" applyFont="1" applyFill="1" applyBorder="1" applyAlignment="1">
      <alignment horizontal="center" vertical="center" wrapText="1"/>
    </xf>
    <xf numFmtId="0" fontId="40" fillId="0" borderId="48" xfId="2" applyFont="1" applyBorder="1" applyAlignment="1">
      <alignment horizontal="left" vertical="center" wrapText="1"/>
    </xf>
    <xf numFmtId="0" fontId="40" fillId="0" borderId="44" xfId="2" applyFont="1" applyBorder="1" applyAlignment="1">
      <alignment horizontal="left" vertical="center" wrapText="1"/>
    </xf>
    <xf numFmtId="0" fontId="41" fillId="31" borderId="8" xfId="2" applyFont="1" applyFill="1" applyBorder="1" applyAlignment="1">
      <alignment horizontal="center" vertical="center" wrapText="1"/>
    </xf>
    <xf numFmtId="0" fontId="41" fillId="31" borderId="0" xfId="2" applyFont="1" applyFill="1" applyBorder="1" applyAlignment="1">
      <alignment horizontal="center" vertical="center" wrapText="1"/>
    </xf>
    <xf numFmtId="0" fontId="41" fillId="31" borderId="9" xfId="2" applyFont="1" applyFill="1" applyBorder="1" applyAlignment="1">
      <alignment horizontal="center" vertical="center" wrapText="1"/>
    </xf>
    <xf numFmtId="0" fontId="42" fillId="32" borderId="5" xfId="2" applyFont="1" applyFill="1" applyBorder="1" applyAlignment="1">
      <alignment horizontal="center" vertical="center" textRotation="90" wrapText="1"/>
    </xf>
    <xf numFmtId="0" fontId="42" fillId="32" borderId="8" xfId="2" applyFont="1" applyFill="1" applyBorder="1" applyAlignment="1">
      <alignment horizontal="center" vertical="center" textRotation="90" wrapText="1"/>
    </xf>
    <xf numFmtId="0" fontId="42" fillId="32" borderId="11" xfId="2" applyFont="1" applyFill="1" applyBorder="1" applyAlignment="1">
      <alignment horizontal="center" vertical="center" textRotation="90" wrapText="1"/>
    </xf>
    <xf numFmtId="0" fontId="32" fillId="32" borderId="5" xfId="2" applyFont="1" applyFill="1" applyBorder="1" applyAlignment="1">
      <alignment horizontal="center" vertical="center" wrapText="1"/>
    </xf>
    <xf numFmtId="0" fontId="32" fillId="32" borderId="40" xfId="2" applyFont="1" applyFill="1" applyBorder="1" applyAlignment="1">
      <alignment horizontal="center" vertical="center" wrapText="1"/>
    </xf>
    <xf numFmtId="0" fontId="32" fillId="32" borderId="11" xfId="2" applyFont="1" applyFill="1" applyBorder="1" applyAlignment="1">
      <alignment horizontal="center" vertical="center" wrapText="1"/>
    </xf>
    <xf numFmtId="0" fontId="32" fillId="32" borderId="12" xfId="2" applyFont="1" applyFill="1" applyBorder="1" applyAlignment="1">
      <alignment horizontal="center" vertical="center" wrapText="1"/>
    </xf>
    <xf numFmtId="0" fontId="43" fillId="33" borderId="60" xfId="2" applyFont="1" applyFill="1" applyBorder="1" applyAlignment="1">
      <alignment horizontal="center" vertical="center" wrapText="1"/>
    </xf>
    <xf numFmtId="0" fontId="43" fillId="33" borderId="44" xfId="2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52" fillId="0" borderId="77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7" fillId="0" borderId="72" xfId="5" applyFont="1" applyBorder="1" applyAlignment="1" applyProtection="1">
      <alignment horizontal="center" vertical="center"/>
      <protection locked="0"/>
    </xf>
    <xf numFmtId="0" fontId="47" fillId="0" borderId="73" xfId="5" applyFont="1" applyBorder="1" applyAlignment="1" applyProtection="1">
      <alignment horizontal="center" vertical="center"/>
      <protection locked="0"/>
    </xf>
    <xf numFmtId="0" fontId="47" fillId="0" borderId="74" xfId="5" applyFont="1" applyBorder="1" applyAlignment="1" applyProtection="1">
      <alignment horizontal="center" vertical="center"/>
      <protection locked="0"/>
    </xf>
    <xf numFmtId="0" fontId="47" fillId="0" borderId="23" xfId="5" applyFont="1" applyBorder="1" applyAlignment="1" applyProtection="1">
      <alignment vertical="center" wrapText="1"/>
      <protection locked="0"/>
    </xf>
    <xf numFmtId="0" fontId="47" fillId="0" borderId="24" xfId="5" applyFont="1" applyBorder="1" applyAlignment="1" applyProtection="1">
      <alignment vertical="center" wrapText="1"/>
      <protection locked="0"/>
    </xf>
    <xf numFmtId="0" fontId="47" fillId="0" borderId="27" xfId="5" applyFont="1" applyBorder="1" applyAlignment="1" applyProtection="1">
      <alignment vertical="center" wrapText="1"/>
      <protection locked="0"/>
    </xf>
    <xf numFmtId="0" fontId="47" fillId="0" borderId="23" xfId="5" applyFont="1" applyBorder="1" applyAlignment="1">
      <alignment vertical="center" wrapText="1"/>
    </xf>
    <xf numFmtId="0" fontId="47" fillId="0" borderId="24" xfId="5" applyFont="1" applyBorder="1" applyAlignment="1">
      <alignment vertical="center" wrapText="1"/>
    </xf>
    <xf numFmtId="0" fontId="47" fillId="0" borderId="27" xfId="5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9" xfId="0" applyBorder="1" applyAlignment="1">
      <alignment horizontal="center"/>
    </xf>
    <xf numFmtId="0" fontId="47" fillId="0" borderId="24" xfId="5" applyFont="1" applyBorder="1" applyAlignment="1">
      <alignment horizontal="left" vertical="center"/>
    </xf>
    <xf numFmtId="0" fontId="47" fillId="0" borderId="24" xfId="5" applyFont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 wrapText="1"/>
    </xf>
    <xf numFmtId="0" fontId="26" fillId="36" borderId="27" xfId="0" applyFont="1" applyFill="1" applyBorder="1" applyAlignment="1">
      <alignment horizontal="center" vertical="center" wrapText="1"/>
    </xf>
    <xf numFmtId="0" fontId="49" fillId="0" borderId="23" xfId="5" applyFont="1" applyBorder="1" applyAlignment="1">
      <alignment horizontal="center" vertical="center"/>
    </xf>
    <xf numFmtId="0" fontId="49" fillId="0" borderId="24" xfId="5" applyFont="1" applyBorder="1" applyAlignment="1">
      <alignment horizontal="center" vertical="center"/>
    </xf>
    <xf numFmtId="0" fontId="49" fillId="0" borderId="27" xfId="5" applyFont="1" applyBorder="1" applyAlignment="1">
      <alignment horizontal="center" vertical="center"/>
    </xf>
    <xf numFmtId="0" fontId="47" fillId="0" borderId="23" xfId="5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6" fillId="32" borderId="23" xfId="0" applyFont="1" applyFill="1" applyBorder="1" applyAlignment="1">
      <alignment horizontal="center" vertical="center"/>
    </xf>
    <xf numFmtId="0" fontId="46" fillId="32" borderId="24" xfId="0" applyFont="1" applyFill="1" applyBorder="1" applyAlignment="1">
      <alignment horizontal="center" vertical="center"/>
    </xf>
    <xf numFmtId="0" fontId="46" fillId="32" borderId="27" xfId="0" applyFont="1" applyFill="1" applyBorder="1" applyAlignment="1">
      <alignment horizontal="center" vertical="center"/>
    </xf>
    <xf numFmtId="0" fontId="27" fillId="0" borderId="24" xfId="0" applyFont="1" applyBorder="1" applyAlignment="1" applyProtection="1">
      <alignment horizontal="left" wrapText="1"/>
      <protection locked="0"/>
    </xf>
    <xf numFmtId="0" fontId="27" fillId="0" borderId="24" xfId="0" applyFont="1" applyBorder="1" applyAlignment="1" applyProtection="1">
      <alignment horizontal="left"/>
      <protection locked="0"/>
    </xf>
    <xf numFmtId="10" fontId="27" fillId="0" borderId="27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27" fillId="35" borderId="27" xfId="0" applyFont="1" applyFill="1" applyBorder="1" applyAlignment="1">
      <alignment horizontal="center" vertical="center"/>
    </xf>
    <xf numFmtId="0" fontId="32" fillId="0" borderId="87" xfId="2" applyNumberFormat="1" applyFont="1" applyFill="1" applyBorder="1" applyAlignment="1">
      <alignment horizontal="left" vertical="center"/>
    </xf>
    <xf numFmtId="0" fontId="32" fillId="0" borderId="88" xfId="2" applyNumberFormat="1" applyFont="1" applyFill="1" applyBorder="1" applyAlignment="1">
      <alignment horizontal="left" vertical="center"/>
    </xf>
    <xf numFmtId="0" fontId="32" fillId="0" borderId="90" xfId="2" applyNumberFormat="1" applyFont="1" applyFill="1" applyBorder="1" applyAlignment="1">
      <alignment horizontal="left" vertical="center"/>
    </xf>
    <xf numFmtId="0" fontId="39" fillId="0" borderId="28" xfId="2" applyFont="1" applyBorder="1" applyAlignment="1" applyProtection="1">
      <alignment horizontal="center"/>
      <protection locked="0"/>
    </xf>
    <xf numFmtId="0" fontId="39" fillId="0" borderId="62" xfId="2" applyFont="1" applyBorder="1" applyAlignment="1" applyProtection="1">
      <alignment horizontal="center"/>
      <protection locked="0"/>
    </xf>
    <xf numFmtId="0" fontId="39" fillId="0" borderId="29" xfId="2" applyFont="1" applyBorder="1" applyAlignment="1" applyProtection="1">
      <alignment horizontal="center"/>
      <protection locked="0"/>
    </xf>
    <xf numFmtId="2" fontId="39" fillId="0" borderId="28" xfId="2" applyNumberFormat="1" applyFont="1" applyBorder="1" applyAlignment="1" applyProtection="1">
      <alignment horizontal="left" vertical="center"/>
      <protection locked="0"/>
    </xf>
    <xf numFmtId="2" fontId="39" fillId="0" borderId="62" xfId="2" applyNumberFormat="1" applyFont="1" applyBorder="1" applyAlignment="1" applyProtection="1">
      <alignment horizontal="left" vertical="center"/>
      <protection locked="0"/>
    </xf>
    <xf numFmtId="2" fontId="39" fillId="0" borderId="29" xfId="2" applyNumberFormat="1" applyFont="1" applyBorder="1" applyAlignment="1" applyProtection="1">
      <alignment horizontal="left" vertical="center"/>
      <protection locked="0"/>
    </xf>
    <xf numFmtId="0" fontId="36" fillId="0" borderId="81" xfId="2" applyNumberFormat="1" applyFont="1" applyFill="1" applyBorder="1" applyAlignment="1">
      <alignment horizontal="center" vertical="center"/>
    </xf>
    <xf numFmtId="0" fontId="36" fillId="0" borderId="85" xfId="2" applyNumberFormat="1" applyFont="1" applyFill="1" applyBorder="1" applyAlignment="1">
      <alignment horizontal="center" vertical="center"/>
    </xf>
    <xf numFmtId="0" fontId="36" fillId="0" borderId="81" xfId="2" applyNumberFormat="1" applyFont="1" applyFill="1" applyBorder="1" applyAlignment="1">
      <alignment horizontal="left" vertical="center" wrapText="1"/>
    </xf>
    <xf numFmtId="0" fontId="36" fillId="0" borderId="85" xfId="2" applyNumberFormat="1" applyFont="1" applyFill="1" applyBorder="1" applyAlignment="1">
      <alignment horizontal="left" vertical="center" wrapText="1"/>
    </xf>
    <xf numFmtId="168" fontId="36" fillId="0" borderId="81" xfId="7" applyFont="1" applyFill="1" applyBorder="1" applyAlignment="1">
      <alignment horizontal="left" vertical="center"/>
    </xf>
    <xf numFmtId="168" fontId="36" fillId="0" borderId="85" xfId="7" applyFont="1" applyFill="1" applyBorder="1" applyAlignment="1">
      <alignment horizontal="left" vertical="center"/>
    </xf>
    <xf numFmtId="10" fontId="36" fillId="0" borderId="55" xfId="2" applyNumberFormat="1" applyFont="1" applyFill="1" applyBorder="1" applyAlignment="1">
      <alignment horizontal="center" vertical="center"/>
    </xf>
    <xf numFmtId="10" fontId="36" fillId="0" borderId="56" xfId="2" applyNumberFormat="1" applyFont="1" applyFill="1" applyBorder="1" applyAlignment="1">
      <alignment horizontal="center" vertical="center"/>
    </xf>
    <xf numFmtId="0" fontId="36" fillId="0" borderId="54" xfId="2" applyNumberFormat="1" applyFont="1" applyFill="1" applyBorder="1" applyAlignment="1">
      <alignment horizontal="center" vertical="center" wrapText="1"/>
    </xf>
    <xf numFmtId="0" fontId="36" fillId="0" borderId="86" xfId="2" applyNumberFormat="1" applyFont="1" applyFill="1" applyBorder="1" applyAlignment="1">
      <alignment horizontal="center" vertical="center" wrapText="1"/>
    </xf>
    <xf numFmtId="168" fontId="36" fillId="0" borderId="54" xfId="7" applyFont="1" applyFill="1" applyBorder="1" applyAlignment="1">
      <alignment horizontal="center" vertical="center"/>
    </xf>
    <xf numFmtId="168" fontId="36" fillId="0" borderId="86" xfId="7" applyFont="1" applyFill="1" applyBorder="1" applyAlignment="1">
      <alignment horizontal="center" vertical="center"/>
    </xf>
    <xf numFmtId="0" fontId="36" fillId="0" borderId="56" xfId="2" applyNumberFormat="1" applyFont="1" applyFill="1" applyBorder="1" applyAlignment="1">
      <alignment horizontal="center" vertical="center" wrapText="1"/>
    </xf>
    <xf numFmtId="168" fontId="36" fillId="0" borderId="56" xfId="7" applyFont="1" applyFill="1" applyBorder="1" applyAlignment="1">
      <alignment horizontal="center" vertical="center"/>
    </xf>
    <xf numFmtId="0" fontId="55" fillId="0" borderId="79" xfId="2" applyNumberFormat="1" applyFont="1" applyFill="1" applyBorder="1" applyAlignment="1">
      <alignment horizontal="center"/>
    </xf>
    <xf numFmtId="0" fontId="55" fillId="0" borderId="36" xfId="2" applyNumberFormat="1" applyFont="1" applyFill="1" applyBorder="1" applyAlignment="1">
      <alignment horizontal="center"/>
    </xf>
    <xf numFmtId="0" fontId="55" fillId="0" borderId="80" xfId="2" applyNumberFormat="1" applyFont="1" applyFill="1" applyBorder="1" applyAlignment="1">
      <alignment horizontal="center"/>
    </xf>
    <xf numFmtId="0" fontId="32" fillId="0" borderId="81" xfId="2" applyNumberFormat="1" applyFont="1" applyFill="1" applyBorder="1" applyAlignment="1">
      <alignment horizontal="center" vertical="center"/>
    </xf>
    <xf numFmtId="0" fontId="32" fillId="0" borderId="54" xfId="2" applyNumberFormat="1" applyFont="1" applyFill="1" applyBorder="1" applyAlignment="1">
      <alignment horizontal="center" vertical="center"/>
    </xf>
    <xf numFmtId="0" fontId="32" fillId="0" borderId="55" xfId="2" applyNumberFormat="1" applyFont="1" applyFill="1" applyBorder="1" applyAlignment="1">
      <alignment horizontal="center" vertical="center" wrapText="1"/>
    </xf>
    <xf numFmtId="0" fontId="32" fillId="0" borderId="56" xfId="2" applyNumberFormat="1" applyFont="1" applyFill="1" applyBorder="1" applyAlignment="1">
      <alignment horizontal="center" vertical="center" wrapText="1"/>
    </xf>
    <xf numFmtId="0" fontId="32" fillId="0" borderId="82" xfId="2" applyNumberFormat="1" applyFont="1" applyFill="1" applyBorder="1" applyAlignment="1">
      <alignment horizontal="center" vertical="center"/>
    </xf>
    <xf numFmtId="0" fontId="36" fillId="0" borderId="83" xfId="2" applyNumberFormat="1" applyFill="1" applyBorder="1" applyAlignment="1">
      <alignment horizontal="center" vertical="center"/>
    </xf>
    <xf numFmtId="0" fontId="32" fillId="0" borderId="82" xfId="2" applyNumberFormat="1" applyFont="1" applyFill="1" applyBorder="1" applyAlignment="1">
      <alignment horizontal="center"/>
    </xf>
    <xf numFmtId="0" fontId="32" fillId="0" borderId="57" xfId="2" applyNumberFormat="1" applyFont="1" applyFill="1" applyBorder="1" applyAlignment="1">
      <alignment horizontal="center"/>
    </xf>
    <xf numFmtId="0" fontId="32" fillId="0" borderId="55" xfId="2" applyNumberFormat="1" applyFont="1" applyFill="1" applyBorder="1" applyAlignment="1">
      <alignment horizontal="center"/>
    </xf>
    <xf numFmtId="0" fontId="32" fillId="0" borderId="84" xfId="2" applyNumberFormat="1" applyFont="1" applyFill="1" applyBorder="1" applyAlignment="1">
      <alignment horizontal="center"/>
    </xf>
    <xf numFmtId="0" fontId="54" fillId="0" borderId="35" xfId="2" applyFont="1" applyBorder="1" applyAlignment="1" applyProtection="1">
      <alignment horizontal="center" vertical="center"/>
      <protection locked="0"/>
    </xf>
    <xf numFmtId="0" fontId="54" fillId="0" borderId="78" xfId="2" applyFont="1" applyBorder="1" applyAlignment="1" applyProtection="1">
      <alignment horizontal="center" vertical="center"/>
      <protection locked="0"/>
    </xf>
    <xf numFmtId="0" fontId="54" fillId="0" borderId="37" xfId="2" applyFont="1" applyBorder="1" applyAlignment="1" applyProtection="1">
      <alignment horizontal="center" vertical="center"/>
      <protection locked="0"/>
    </xf>
    <xf numFmtId="0" fontId="46" fillId="32" borderId="42" xfId="2" applyFont="1" applyFill="1" applyBorder="1" applyAlignment="1" applyProtection="1">
      <alignment horizontal="center" vertical="center"/>
    </xf>
    <xf numFmtId="0" fontId="46" fillId="32" borderId="50" xfId="2" applyFont="1" applyFill="1" applyBorder="1" applyAlignment="1" applyProtection="1">
      <alignment horizontal="center" vertical="center"/>
    </xf>
    <xf numFmtId="0" fontId="46" fillId="32" borderId="46" xfId="2" applyFont="1" applyFill="1" applyBorder="1" applyAlignment="1" applyProtection="1">
      <alignment horizontal="center" vertical="center"/>
    </xf>
    <xf numFmtId="10" fontId="27" fillId="0" borderId="27" xfId="2" applyNumberFormat="1" applyFont="1" applyBorder="1" applyAlignment="1" applyProtection="1">
      <alignment horizontal="center" vertical="center"/>
    </xf>
    <xf numFmtId="0" fontId="27" fillId="0" borderId="27" xfId="2" applyFont="1" applyBorder="1" applyAlignment="1" applyProtection="1">
      <alignment horizontal="center" vertical="center"/>
    </xf>
    <xf numFmtId="0" fontId="27" fillId="0" borderId="32" xfId="2" applyFont="1" applyBorder="1" applyAlignment="1" applyProtection="1">
      <alignment horizontal="center" vertical="center"/>
    </xf>
    <xf numFmtId="0" fontId="39" fillId="0" borderId="24" xfId="2" applyFont="1" applyBorder="1" applyAlignment="1" applyProtection="1">
      <alignment horizontal="left"/>
      <protection locked="0"/>
    </xf>
    <xf numFmtId="0" fontId="39" fillId="0" borderId="31" xfId="2" applyFont="1" applyBorder="1" applyAlignment="1" applyProtection="1">
      <alignment horizontal="left"/>
      <protection locked="0"/>
    </xf>
  </cellXfs>
  <cellStyles count="9">
    <cellStyle name="Moeda 3" xfId="7"/>
    <cellStyle name="Normal" xfId="0" builtinId="0"/>
    <cellStyle name="Normal 2" xfId="2"/>
    <cellStyle name="Normal 2 22" xfId="5"/>
    <cellStyle name="Normal 4" xfId="4"/>
    <cellStyle name="Porcentagem" xfId="1" builtinId="5"/>
    <cellStyle name="Porcentagem 2" xfId="6"/>
    <cellStyle name="Porcentagem 3" xfId="8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fif"/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276350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2257425</xdr:colOff>
      <xdr:row>0</xdr:row>
      <xdr:rowOff>38100</xdr:rowOff>
    </xdr:from>
    <xdr:to>
      <xdr:col>2</xdr:col>
      <xdr:colOff>3171825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76200</xdr:rowOff>
    </xdr:from>
    <xdr:to>
      <xdr:col>5</xdr:col>
      <xdr:colOff>933450</xdr:colOff>
      <xdr:row>0</xdr:row>
      <xdr:rowOff>828675</xdr:rowOff>
    </xdr:to>
    <xdr:pic>
      <xdr:nvPicPr>
        <xdr:cNvPr id="3" name="Picture 26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20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2257425</xdr:colOff>
      <xdr:row>0</xdr:row>
      <xdr:rowOff>38100</xdr:rowOff>
    </xdr:from>
    <xdr:to>
      <xdr:col>2</xdr:col>
      <xdr:colOff>3171825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810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695325</xdr:colOff>
      <xdr:row>0</xdr:row>
      <xdr:rowOff>76200</xdr:rowOff>
    </xdr:from>
    <xdr:to>
      <xdr:col>5</xdr:col>
      <xdr:colOff>933450</xdr:colOff>
      <xdr:row>0</xdr:row>
      <xdr:rowOff>828675</xdr:rowOff>
    </xdr:to>
    <xdr:pic>
      <xdr:nvPicPr>
        <xdr:cNvPr id="5" name="Picture 26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20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xmlns="" id="{2EC3CFD7-9569-4287-AFF0-263DD58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5038725"/>
          <a:ext cx="4229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31060</xdr:colOff>
      <xdr:row>35</xdr:row>
      <xdr:rowOff>29817</xdr:rowOff>
    </xdr:from>
    <xdr:to>
      <xdr:col>8</xdr:col>
      <xdr:colOff>670892</xdr:colOff>
      <xdr:row>46</xdr:row>
      <xdr:rowOff>173934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xmlns="" id="{7749AC43-77A0-4D05-ACB9-570C91E089E4}"/>
            </a:ext>
          </a:extLst>
        </xdr:cNvPr>
        <xdr:cNvGrpSpPr>
          <a:grpSpLocks/>
        </xdr:cNvGrpSpPr>
      </xdr:nvGrpSpPr>
      <xdr:grpSpPr bwMode="auto">
        <a:xfrm>
          <a:off x="31060" y="7554567"/>
          <a:ext cx="6297682" cy="2134842"/>
          <a:chOff x="0" y="7874000"/>
          <a:chExt cx="6138332" cy="2402417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5C773724-C590-41C6-0B8A-8C4B29DDB4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>
            <a:fillRect/>
          </a:stretch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26DAA744-5B5A-7430-6DD8-C7718BB4E8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9" b="23924"/>
          <a:stretch>
            <a:fillRect/>
          </a:stretch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85726</xdr:colOff>
      <xdr:row>0</xdr:row>
      <xdr:rowOff>85725</xdr:rowOff>
    </xdr:from>
    <xdr:to>
      <xdr:col>7</xdr:col>
      <xdr:colOff>323021</xdr:colOff>
      <xdr:row>1</xdr:row>
      <xdr:rowOff>527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xmlns="" id="{AAC1A6A4-4D4B-4AE1-8578-B93BEC15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6" y="85725"/>
          <a:ext cx="3666295" cy="619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xmlns="" id="{2EC3CFD7-9569-4287-AFF0-263DD58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5038725"/>
          <a:ext cx="4229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85726</xdr:colOff>
      <xdr:row>0</xdr:row>
      <xdr:rowOff>85725</xdr:rowOff>
    </xdr:from>
    <xdr:to>
      <xdr:col>7</xdr:col>
      <xdr:colOff>323021</xdr:colOff>
      <xdr:row>1</xdr:row>
      <xdr:rowOff>527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xmlns="" id="{AAC1A6A4-4D4B-4AE1-8578-B93BEC15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6" y="85725"/>
          <a:ext cx="3666295" cy="619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35</xdr:row>
      <xdr:rowOff>66675</xdr:rowOff>
    </xdr:from>
    <xdr:to>
      <xdr:col>8</xdr:col>
      <xdr:colOff>457200</xdr:colOff>
      <xdr:row>46</xdr:row>
      <xdr:rowOff>104775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7591425"/>
          <a:ext cx="5467350" cy="2028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38100</xdr:rowOff>
    </xdr:from>
    <xdr:to>
      <xdr:col>1</xdr:col>
      <xdr:colOff>895350</xdr:colOff>
      <xdr:row>0</xdr:row>
      <xdr:rowOff>600075</xdr:rowOff>
    </xdr:to>
    <xdr:pic>
      <xdr:nvPicPr>
        <xdr:cNvPr id="2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8100"/>
          <a:ext cx="723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AVIMENTA&#199;&#195;O%20-%20(OR&#199;AMENTO)\Pavimenta&#231;&#227;o%20-%20Cap&#227;o%201\PLANILHA%20PAVIMENTA&#199;&#195;O%20%20-%20RUA%20NORIV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ÕES"/>
      <sheetName val="ORÇAMENTO"/>
      <sheetName val="PREFEITURA"/>
      <sheetName val="material"/>
      <sheetName val="PL. ORÇ."/>
      <sheetName val="composição"/>
      <sheetName val="PAV. TSD"/>
      <sheetName val="SERVIÇOS COMPLEMENTARES"/>
      <sheetName val="SINALIZAÇÃO"/>
      <sheetName val="FIFI"/>
      <sheetName val="BDI SERVIÇOS"/>
      <sheetName val="ARRUAMENTO"/>
      <sheetName val="Plan2"/>
      <sheetName val="Relatório de Compatibilidade"/>
    </sheetNames>
    <sheetDataSet>
      <sheetData sheetId="0"/>
      <sheetData sheetId="1">
        <row r="4">
          <cell r="B4" t="str">
            <v xml:space="preserve">INFRAESTRUTURA URBANA - PAVIMENTAÇÃO ASFÁLTICA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OutlineSymbols="0" showWhiteSpace="0" topLeftCell="A22" zoomScaleNormal="100" workbookViewId="0">
      <selection activeCell="D41" sqref="D41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3" ht="15" x14ac:dyDescent="0.2">
      <c r="A1" s="4"/>
      <c r="B1" s="5"/>
      <c r="C1" s="5"/>
      <c r="D1" s="5" t="s">
        <v>0</v>
      </c>
      <c r="E1" s="242" t="s">
        <v>1</v>
      </c>
      <c r="F1" s="242"/>
      <c r="G1" s="6" t="s">
        <v>2</v>
      </c>
      <c r="H1" s="6" t="s">
        <v>87</v>
      </c>
      <c r="I1" s="242" t="s">
        <v>3</v>
      </c>
      <c r="J1" s="243"/>
    </row>
    <row r="2" spans="1:13" ht="80.099999999999994" customHeight="1" x14ac:dyDescent="0.2">
      <c r="A2" s="7"/>
      <c r="B2" s="8"/>
      <c r="C2" s="8"/>
      <c r="D2" s="8" t="s">
        <v>320</v>
      </c>
      <c r="E2" s="239" t="s">
        <v>4</v>
      </c>
      <c r="F2" s="239"/>
      <c r="G2" s="219">
        <v>0.20699999999999999</v>
      </c>
      <c r="H2" s="9">
        <v>0.11070000000000001</v>
      </c>
      <c r="I2" s="239" t="s">
        <v>5</v>
      </c>
      <c r="J2" s="244"/>
    </row>
    <row r="3" spans="1:13" ht="15" x14ac:dyDescent="0.25">
      <c r="A3" s="234" t="s">
        <v>6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3" ht="30" customHeight="1" x14ac:dyDescent="0.2">
      <c r="A4" s="10" t="s">
        <v>7</v>
      </c>
      <c r="B4" s="11" t="s">
        <v>8</v>
      </c>
      <c r="C4" s="12" t="s">
        <v>9</v>
      </c>
      <c r="D4" s="12" t="s">
        <v>10</v>
      </c>
      <c r="E4" s="13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4" t="s">
        <v>16</v>
      </c>
    </row>
    <row r="5" spans="1:13" ht="24" customHeight="1" x14ac:dyDescent="0.2">
      <c r="A5" s="15" t="s">
        <v>17</v>
      </c>
      <c r="B5" s="16"/>
      <c r="C5" s="16"/>
      <c r="D5" s="16" t="s">
        <v>18</v>
      </c>
      <c r="E5" s="16"/>
      <c r="F5" s="17"/>
      <c r="G5" s="16"/>
      <c r="H5" s="16"/>
      <c r="I5" s="18">
        <f>SUM(I6)</f>
        <v>7183.02</v>
      </c>
      <c r="J5" s="3">
        <f>SUM(J6)</f>
        <v>1.3312787155560694E-2</v>
      </c>
    </row>
    <row r="6" spans="1:13" ht="24" customHeight="1" x14ac:dyDescent="0.2">
      <c r="A6" s="19" t="s">
        <v>19</v>
      </c>
      <c r="B6" s="20" t="s">
        <v>20</v>
      </c>
      <c r="C6" s="21" t="s">
        <v>21</v>
      </c>
      <c r="D6" s="21" t="s">
        <v>22</v>
      </c>
      <c r="E6" s="22" t="s">
        <v>23</v>
      </c>
      <c r="F6" s="20">
        <v>0.32</v>
      </c>
      <c r="G6" s="23">
        <v>18597.310000000001</v>
      </c>
      <c r="H6" s="23">
        <v>22446.95</v>
      </c>
      <c r="I6" s="23">
        <v>7183.02</v>
      </c>
      <c r="J6" s="2">
        <f>I6/$H$32</f>
        <v>1.3312787155560694E-2</v>
      </c>
      <c r="M6">
        <f>F6*G6</f>
        <v>5951.1392000000005</v>
      </c>
    </row>
    <row r="7" spans="1:13" ht="24" customHeight="1" x14ac:dyDescent="0.2">
      <c r="A7" s="15" t="s">
        <v>24</v>
      </c>
      <c r="B7" s="16"/>
      <c r="C7" s="16"/>
      <c r="D7" s="16" t="s">
        <v>25</v>
      </c>
      <c r="E7" s="16"/>
      <c r="F7" s="17"/>
      <c r="G7" s="16"/>
      <c r="H7" s="16"/>
      <c r="I7" s="18">
        <v>1902.09</v>
      </c>
      <c r="J7" s="3">
        <f>SUM(J8)</f>
        <v>3.4288336178109687E-3</v>
      </c>
      <c r="M7">
        <f t="shared" ref="M7:M28" si="0">F7*G7</f>
        <v>0</v>
      </c>
    </row>
    <row r="8" spans="1:13" ht="24" customHeight="1" x14ac:dyDescent="0.2">
      <c r="A8" s="19" t="s">
        <v>26</v>
      </c>
      <c r="B8" s="20" t="s">
        <v>27</v>
      </c>
      <c r="C8" s="21" t="s">
        <v>28</v>
      </c>
      <c r="D8" s="21" t="s">
        <v>29</v>
      </c>
      <c r="E8" s="22" t="s">
        <v>30</v>
      </c>
      <c r="F8" s="20">
        <v>2.88</v>
      </c>
      <c r="G8" s="23">
        <v>532.22</v>
      </c>
      <c r="H8" s="1">
        <f>TRUNC(G8+(G8*$G$2),2)</f>
        <v>642.38</v>
      </c>
      <c r="I8" s="28">
        <f>H8*F8</f>
        <v>1850.0544</v>
      </c>
      <c r="J8" s="2">
        <f>I8/$H$32</f>
        <v>3.4288336178109687E-3</v>
      </c>
      <c r="M8">
        <f t="shared" si="0"/>
        <v>1532.7936</v>
      </c>
    </row>
    <row r="9" spans="1:13" ht="24" customHeight="1" x14ac:dyDescent="0.2">
      <c r="A9" s="15" t="s">
        <v>31</v>
      </c>
      <c r="B9" s="16"/>
      <c r="C9" s="16"/>
      <c r="D9" s="16" t="s">
        <v>32</v>
      </c>
      <c r="E9" s="16"/>
      <c r="F9" s="17"/>
      <c r="G9" s="16"/>
      <c r="H9" s="16"/>
      <c r="I9" s="18">
        <f>SUM(I10:I13)</f>
        <v>295483.61080000002</v>
      </c>
      <c r="J9" s="3">
        <f>SUM(J10:J13)</f>
        <v>0.54764018734974074</v>
      </c>
      <c r="M9">
        <f t="shared" si="0"/>
        <v>0</v>
      </c>
    </row>
    <row r="10" spans="1:13" ht="24" customHeight="1" x14ac:dyDescent="0.2">
      <c r="A10" s="19" t="s">
        <v>33</v>
      </c>
      <c r="B10" s="20" t="s">
        <v>34</v>
      </c>
      <c r="C10" s="21" t="s">
        <v>28</v>
      </c>
      <c r="D10" s="21" t="s">
        <v>35</v>
      </c>
      <c r="E10" s="22" t="s">
        <v>30</v>
      </c>
      <c r="F10" s="20">
        <v>7934.15</v>
      </c>
      <c r="G10" s="23">
        <v>1.07</v>
      </c>
      <c r="H10" s="23">
        <v>1.29</v>
      </c>
      <c r="I10" s="23">
        <v>10235.049999999999</v>
      </c>
      <c r="J10" s="2">
        <f>I10/$H$32</f>
        <v>1.8969325183073617E-2</v>
      </c>
      <c r="M10">
        <f t="shared" si="0"/>
        <v>8489.540500000001</v>
      </c>
    </row>
    <row r="11" spans="1:13" ht="24" customHeight="1" x14ac:dyDescent="0.2">
      <c r="A11" s="24" t="s">
        <v>36</v>
      </c>
      <c r="B11" s="25" t="s">
        <v>37</v>
      </c>
      <c r="C11" s="26" t="s">
        <v>28</v>
      </c>
      <c r="D11" s="26" t="s">
        <v>38</v>
      </c>
      <c r="E11" s="27" t="s">
        <v>39</v>
      </c>
      <c r="F11" s="25">
        <v>9520.98</v>
      </c>
      <c r="G11" s="28">
        <v>4.72</v>
      </c>
      <c r="H11" s="1">
        <f>TRUNC(G11+(G11*$H$2),2)</f>
        <v>5.24</v>
      </c>
      <c r="I11" s="28">
        <f>H11*F11</f>
        <v>49889.9352</v>
      </c>
      <c r="J11" s="2">
        <f t="shared" ref="J11:J28" si="1">I11/$H$32</f>
        <v>9.2464463209390377E-2</v>
      </c>
      <c r="M11">
        <f t="shared" si="0"/>
        <v>44939.025599999994</v>
      </c>
    </row>
    <row r="12" spans="1:13" ht="36" customHeight="1" x14ac:dyDescent="0.2">
      <c r="A12" s="19" t="s">
        <v>40</v>
      </c>
      <c r="B12" s="20" t="s">
        <v>41</v>
      </c>
      <c r="C12" s="21" t="s">
        <v>28</v>
      </c>
      <c r="D12" s="21" t="s">
        <v>89</v>
      </c>
      <c r="E12" s="22" t="s">
        <v>30</v>
      </c>
      <c r="F12" s="20">
        <v>7934.15</v>
      </c>
      <c r="G12" s="23">
        <v>5.77</v>
      </c>
      <c r="H12" s="1">
        <f>TRUNC(G12+(G12*$G$2),2)</f>
        <v>6.96</v>
      </c>
      <c r="I12" s="28">
        <f>H12*F12</f>
        <v>55221.683999999994</v>
      </c>
      <c r="J12" s="2">
        <f t="shared" si="1"/>
        <v>0.10234616156764582</v>
      </c>
      <c r="M12">
        <f t="shared" si="0"/>
        <v>45780.045499999993</v>
      </c>
    </row>
    <row r="13" spans="1:13" ht="36" customHeight="1" x14ac:dyDescent="0.2">
      <c r="A13" s="24" t="s">
        <v>42</v>
      </c>
      <c r="B13" s="25" t="s">
        <v>43</v>
      </c>
      <c r="C13" s="26" t="s">
        <v>21</v>
      </c>
      <c r="D13" s="26" t="s">
        <v>44</v>
      </c>
      <c r="E13" s="27" t="s">
        <v>45</v>
      </c>
      <c r="F13" s="25">
        <v>38083.919999999998</v>
      </c>
      <c r="G13" s="28">
        <v>4.26</v>
      </c>
      <c r="H13" s="1">
        <f>TRUNC(G13+(G13*$H$2),2)</f>
        <v>4.7300000000000004</v>
      </c>
      <c r="I13" s="28">
        <f>H13*F13</f>
        <v>180136.94160000002</v>
      </c>
      <c r="J13" s="2">
        <f t="shared" si="1"/>
        <v>0.33386023738963094</v>
      </c>
      <c r="M13">
        <f t="shared" si="0"/>
        <v>162237.49919999999</v>
      </c>
    </row>
    <row r="14" spans="1:13" ht="24" customHeight="1" x14ac:dyDescent="0.2">
      <c r="A14" s="15" t="s">
        <v>46</v>
      </c>
      <c r="B14" s="16"/>
      <c r="C14" s="16"/>
      <c r="D14" s="16" t="s">
        <v>47</v>
      </c>
      <c r="E14" s="16"/>
      <c r="F14" s="17"/>
      <c r="G14" s="16"/>
      <c r="H14" s="16"/>
      <c r="I14" s="18">
        <f>SUM(I15:I21)</f>
        <v>105213.40999999999</v>
      </c>
      <c r="J14" s="29">
        <f>SUM(J15:J21)</f>
        <v>0.19499928069819394</v>
      </c>
      <c r="M14">
        <f t="shared" si="0"/>
        <v>0</v>
      </c>
    </row>
    <row r="15" spans="1:13" ht="36" customHeight="1" x14ac:dyDescent="0.2">
      <c r="A15" s="19" t="s">
        <v>48</v>
      </c>
      <c r="B15" s="20" t="s">
        <v>49</v>
      </c>
      <c r="C15" s="21" t="s">
        <v>21</v>
      </c>
      <c r="D15" s="21" t="s">
        <v>50</v>
      </c>
      <c r="E15" s="22" t="s">
        <v>51</v>
      </c>
      <c r="F15" s="20">
        <v>6794.06</v>
      </c>
      <c r="G15" s="23">
        <v>1.99</v>
      </c>
      <c r="H15" s="23">
        <v>2.4</v>
      </c>
      <c r="I15" s="23">
        <v>16305.74</v>
      </c>
      <c r="J15" s="2">
        <f t="shared" si="1"/>
        <v>3.0220554311962407E-2</v>
      </c>
      <c r="M15">
        <f t="shared" si="0"/>
        <v>13520.179400000001</v>
      </c>
    </row>
    <row r="16" spans="1:13" ht="48" customHeight="1" x14ac:dyDescent="0.2">
      <c r="A16" s="19" t="s">
        <v>52</v>
      </c>
      <c r="B16" s="20" t="s">
        <v>53</v>
      </c>
      <c r="C16" s="21" t="s">
        <v>21</v>
      </c>
      <c r="D16" s="21" t="s">
        <v>54</v>
      </c>
      <c r="E16" s="22" t="s">
        <v>51</v>
      </c>
      <c r="F16" s="20">
        <v>11333.77</v>
      </c>
      <c r="G16" s="23">
        <v>0.8</v>
      </c>
      <c r="H16" s="23">
        <v>0.96</v>
      </c>
      <c r="I16" s="23">
        <v>10880.41</v>
      </c>
      <c r="J16" s="2">
        <f t="shared" si="1"/>
        <v>2.0165415451333022E-2</v>
      </c>
      <c r="M16">
        <f t="shared" si="0"/>
        <v>9067.0160000000014</v>
      </c>
    </row>
    <row r="17" spans="1:13" ht="36" customHeight="1" x14ac:dyDescent="0.2">
      <c r="A17" s="19" t="s">
        <v>55</v>
      </c>
      <c r="B17" s="20" t="s">
        <v>49</v>
      </c>
      <c r="C17" s="21" t="s">
        <v>21</v>
      </c>
      <c r="D17" s="21" t="s">
        <v>50</v>
      </c>
      <c r="E17" s="22" t="s">
        <v>51</v>
      </c>
      <c r="F17" s="20">
        <v>14757.51</v>
      </c>
      <c r="G17" s="23">
        <v>1.99</v>
      </c>
      <c r="H17" s="23">
        <v>2.4</v>
      </c>
      <c r="I17" s="23">
        <v>35418.019999999997</v>
      </c>
      <c r="J17" s="2">
        <f t="shared" si="1"/>
        <v>6.5642663076448587E-2</v>
      </c>
      <c r="M17">
        <f t="shared" si="0"/>
        <v>29367.444899999999</v>
      </c>
    </row>
    <row r="18" spans="1:13" ht="48" customHeight="1" x14ac:dyDescent="0.2">
      <c r="A18" s="19" t="s">
        <v>56</v>
      </c>
      <c r="B18" s="20" t="s">
        <v>53</v>
      </c>
      <c r="C18" s="21" t="s">
        <v>21</v>
      </c>
      <c r="D18" s="21" t="s">
        <v>54</v>
      </c>
      <c r="E18" s="22" t="s">
        <v>51</v>
      </c>
      <c r="F18" s="20">
        <v>29515.03</v>
      </c>
      <c r="G18" s="23">
        <v>0.8</v>
      </c>
      <c r="H18" s="23">
        <v>0.96</v>
      </c>
      <c r="I18" s="23">
        <v>28334.42</v>
      </c>
      <c r="J18" s="2">
        <f t="shared" si="1"/>
        <v>5.2514137874635179E-2</v>
      </c>
      <c r="M18">
        <f t="shared" si="0"/>
        <v>23612.024000000001</v>
      </c>
    </row>
    <row r="19" spans="1:13" ht="36" customHeight="1" x14ac:dyDescent="0.2">
      <c r="A19" s="19" t="s">
        <v>57</v>
      </c>
      <c r="B19" s="20" t="s">
        <v>58</v>
      </c>
      <c r="C19" s="21" t="s">
        <v>21</v>
      </c>
      <c r="D19" s="21" t="s">
        <v>59</v>
      </c>
      <c r="E19" s="22" t="s">
        <v>51</v>
      </c>
      <c r="F19" s="20">
        <v>2389.17</v>
      </c>
      <c r="G19" s="23">
        <v>1.27</v>
      </c>
      <c r="H19" s="23">
        <v>1.53</v>
      </c>
      <c r="I19" s="23">
        <v>3655.43</v>
      </c>
      <c r="J19" s="2">
        <f t="shared" si="1"/>
        <v>6.7748609292541603E-3</v>
      </c>
      <c r="M19">
        <f t="shared" si="0"/>
        <v>3034.2459000000003</v>
      </c>
    </row>
    <row r="20" spans="1:13" ht="36" customHeight="1" x14ac:dyDescent="0.2">
      <c r="A20" s="19" t="s">
        <v>60</v>
      </c>
      <c r="B20" s="20" t="s">
        <v>58</v>
      </c>
      <c r="C20" s="21" t="s">
        <v>21</v>
      </c>
      <c r="D20" s="21" t="s">
        <v>59</v>
      </c>
      <c r="E20" s="22" t="s">
        <v>51</v>
      </c>
      <c r="F20" s="20">
        <v>4941.38</v>
      </c>
      <c r="G20" s="23">
        <v>1.27</v>
      </c>
      <c r="H20" s="23">
        <v>1.53</v>
      </c>
      <c r="I20" s="23">
        <v>7560.31</v>
      </c>
      <c r="J20" s="2">
        <f t="shared" si="1"/>
        <v>1.4012044775046856E-2</v>
      </c>
      <c r="M20">
        <f t="shared" si="0"/>
        <v>6275.5526</v>
      </c>
    </row>
    <row r="21" spans="1:13" ht="36" customHeight="1" x14ac:dyDescent="0.2">
      <c r="A21" s="19" t="s">
        <v>61</v>
      </c>
      <c r="B21" s="20" t="s">
        <v>58</v>
      </c>
      <c r="C21" s="21" t="s">
        <v>21</v>
      </c>
      <c r="D21" s="21" t="s">
        <v>59</v>
      </c>
      <c r="E21" s="22" t="s">
        <v>51</v>
      </c>
      <c r="F21" s="20">
        <v>1999.4</v>
      </c>
      <c r="G21" s="23">
        <v>1.27</v>
      </c>
      <c r="H21" s="23">
        <v>1.53</v>
      </c>
      <c r="I21" s="23">
        <v>3059.08</v>
      </c>
      <c r="J21" s="2">
        <f t="shared" si="1"/>
        <v>5.6696042795137151E-3</v>
      </c>
      <c r="M21">
        <f t="shared" si="0"/>
        <v>2539.2380000000003</v>
      </c>
    </row>
    <row r="22" spans="1:13" ht="24" customHeight="1" x14ac:dyDescent="0.2">
      <c r="A22" s="15" t="s">
        <v>62</v>
      </c>
      <c r="B22" s="16"/>
      <c r="C22" s="16"/>
      <c r="D22" s="16" t="s">
        <v>63</v>
      </c>
      <c r="E22" s="16"/>
      <c r="F22" s="17"/>
      <c r="G22" s="16"/>
      <c r="H22" s="16"/>
      <c r="I22" s="18">
        <f>SUM(I23:I24)</f>
        <v>118243.213</v>
      </c>
      <c r="J22" s="29">
        <f>SUM(J23:J24)</f>
        <v>0.21914831467246745</v>
      </c>
      <c r="M22">
        <f t="shared" si="0"/>
        <v>0</v>
      </c>
    </row>
    <row r="23" spans="1:13" ht="36" customHeight="1" x14ac:dyDescent="0.2">
      <c r="A23" s="19" t="s">
        <v>64</v>
      </c>
      <c r="B23" s="20" t="s">
        <v>65</v>
      </c>
      <c r="C23" s="21" t="s">
        <v>28</v>
      </c>
      <c r="D23" s="21" t="s">
        <v>66</v>
      </c>
      <c r="E23" s="22" t="s">
        <v>67</v>
      </c>
      <c r="F23" s="20">
        <v>2349.5</v>
      </c>
      <c r="G23" s="23">
        <v>40.36</v>
      </c>
      <c r="H23" s="1">
        <f>TRUNC(G23+(G23*$G$2),2)</f>
        <v>48.71</v>
      </c>
      <c r="I23" s="28">
        <f>H23*F23</f>
        <v>114444.145</v>
      </c>
      <c r="J23" s="2">
        <f t="shared" si="1"/>
        <v>0.21210723951556942</v>
      </c>
      <c r="M23">
        <f t="shared" si="0"/>
        <v>94825.819999999992</v>
      </c>
    </row>
    <row r="24" spans="1:13" ht="24" customHeight="1" x14ac:dyDescent="0.2">
      <c r="A24" s="19" t="s">
        <v>68</v>
      </c>
      <c r="B24" s="20" t="s">
        <v>69</v>
      </c>
      <c r="C24" s="21" t="s">
        <v>28</v>
      </c>
      <c r="D24" s="21" t="s">
        <v>70</v>
      </c>
      <c r="E24" s="22" t="s">
        <v>67</v>
      </c>
      <c r="F24" s="20">
        <v>58.8</v>
      </c>
      <c r="G24" s="23">
        <v>53.53</v>
      </c>
      <c r="H24" s="1">
        <f>TRUNC(G24+(G24*$G$2),2)</f>
        <v>64.61</v>
      </c>
      <c r="I24" s="28">
        <f>H24*F24</f>
        <v>3799.0679999999998</v>
      </c>
      <c r="J24" s="2">
        <f t="shared" si="1"/>
        <v>7.041075156898024E-3</v>
      </c>
      <c r="M24">
        <f t="shared" si="0"/>
        <v>3147.5639999999999</v>
      </c>
    </row>
    <row r="25" spans="1:13" ht="24" customHeight="1" x14ac:dyDescent="0.2">
      <c r="A25" s="15" t="s">
        <v>71</v>
      </c>
      <c r="B25" s="16"/>
      <c r="C25" s="16"/>
      <c r="D25" s="16" t="s">
        <v>72</v>
      </c>
      <c r="E25" s="16"/>
      <c r="F25" s="17"/>
      <c r="G25" s="16"/>
      <c r="H25" s="16"/>
      <c r="I25" s="18">
        <f>SUM(I26:I28)</f>
        <v>11532.5952</v>
      </c>
      <c r="J25" s="29">
        <f>SUM(J26:J28)</f>
        <v>2.1374155334224449E-2</v>
      </c>
      <c r="M25">
        <f t="shared" si="0"/>
        <v>0</v>
      </c>
    </row>
    <row r="26" spans="1:13" ht="36" customHeight="1" x14ac:dyDescent="0.2">
      <c r="A26" s="19" t="s">
        <v>73</v>
      </c>
      <c r="B26" s="20" t="s">
        <v>74</v>
      </c>
      <c r="C26" s="21" t="s">
        <v>21</v>
      </c>
      <c r="D26" s="21" t="s">
        <v>75</v>
      </c>
      <c r="E26" s="22" t="s">
        <v>30</v>
      </c>
      <c r="F26" s="20">
        <v>66.56</v>
      </c>
      <c r="G26" s="23">
        <v>15.06</v>
      </c>
      <c r="H26" s="1">
        <f>TRUNC(G26+(G26*$G$2),2)</f>
        <v>18.170000000000002</v>
      </c>
      <c r="I26" s="28">
        <f>H26*F26</f>
        <v>1209.3952000000002</v>
      </c>
      <c r="J26" s="2">
        <f t="shared" si="1"/>
        <v>2.2414556669140217E-3</v>
      </c>
      <c r="M26">
        <f t="shared" si="0"/>
        <v>1002.3936000000001</v>
      </c>
    </row>
    <row r="27" spans="1:13" ht="48" customHeight="1" x14ac:dyDescent="0.2">
      <c r="A27" s="19" t="s">
        <v>76</v>
      </c>
      <c r="B27" s="20" t="s">
        <v>77</v>
      </c>
      <c r="C27" s="21" t="s">
        <v>28</v>
      </c>
      <c r="D27" s="21" t="s">
        <v>78</v>
      </c>
      <c r="E27" s="22" t="s">
        <v>79</v>
      </c>
      <c r="F27" s="20">
        <v>8</v>
      </c>
      <c r="G27" s="23">
        <v>482.86</v>
      </c>
      <c r="H27" s="1">
        <f>TRUNC(G27+(G27*$G$2),2)</f>
        <v>582.80999999999995</v>
      </c>
      <c r="I27" s="28">
        <f>H27*F27</f>
        <v>4662.4799999999996</v>
      </c>
      <c r="J27" s="2">
        <f t="shared" si="1"/>
        <v>8.6412962593809591E-3</v>
      </c>
      <c r="M27">
        <f t="shared" si="0"/>
        <v>3862.88</v>
      </c>
    </row>
    <row r="28" spans="1:13" ht="24" customHeight="1" x14ac:dyDescent="0.2">
      <c r="A28" s="19" t="s">
        <v>80</v>
      </c>
      <c r="B28" s="20" t="s">
        <v>81</v>
      </c>
      <c r="C28" s="21" t="s">
        <v>28</v>
      </c>
      <c r="D28" s="21" t="s">
        <v>82</v>
      </c>
      <c r="E28" s="22" t="s">
        <v>83</v>
      </c>
      <c r="F28" s="20">
        <v>8</v>
      </c>
      <c r="G28" s="23">
        <v>586.24</v>
      </c>
      <c r="H28" s="23">
        <v>707.59</v>
      </c>
      <c r="I28" s="23">
        <v>5660.72</v>
      </c>
      <c r="J28" s="2">
        <f t="shared" si="1"/>
        <v>1.0491403407929468E-2</v>
      </c>
      <c r="M28">
        <f t="shared" si="0"/>
        <v>4689.92</v>
      </c>
    </row>
    <row r="29" spans="1:13" x14ac:dyDescent="0.2">
      <c r="A29" s="30"/>
      <c r="B29" s="31"/>
      <c r="C29" s="31"/>
      <c r="D29" s="31"/>
      <c r="E29" s="31"/>
      <c r="F29" s="31"/>
      <c r="G29" s="31"/>
      <c r="H29" s="31"/>
      <c r="I29" s="31"/>
      <c r="J29" s="32"/>
    </row>
    <row r="30" spans="1:13" x14ac:dyDescent="0.2">
      <c r="A30" s="237"/>
      <c r="B30" s="238"/>
      <c r="C30" s="238"/>
      <c r="D30" s="33"/>
      <c r="E30" s="34"/>
      <c r="F30" s="239" t="s">
        <v>84</v>
      </c>
      <c r="G30" s="238"/>
      <c r="H30" s="240">
        <v>473071.19</v>
      </c>
      <c r="I30" s="238"/>
      <c r="J30" s="241"/>
      <c r="M30">
        <f>SUM(M6:M29)</f>
        <v>463874.32199999999</v>
      </c>
    </row>
    <row r="31" spans="1:13" x14ac:dyDescent="0.2">
      <c r="A31" s="237"/>
      <c r="B31" s="238"/>
      <c r="C31" s="238"/>
      <c r="D31" s="33"/>
      <c r="E31" s="34"/>
      <c r="F31" s="239" t="s">
        <v>85</v>
      </c>
      <c r="G31" s="238"/>
      <c r="H31" s="240">
        <f>H32-H30</f>
        <v>66486.749000000011</v>
      </c>
      <c r="I31" s="238"/>
      <c r="J31" s="241"/>
    </row>
    <row r="32" spans="1:13" x14ac:dyDescent="0.2">
      <c r="A32" s="237"/>
      <c r="B32" s="238"/>
      <c r="C32" s="238"/>
      <c r="D32" s="33"/>
      <c r="E32" s="34"/>
      <c r="F32" s="239" t="s">
        <v>86</v>
      </c>
      <c r="G32" s="238"/>
      <c r="H32" s="240">
        <f>I25+I22+I14+I9+I7+I5</f>
        <v>539557.93900000001</v>
      </c>
      <c r="I32" s="238"/>
      <c r="J32" s="241"/>
    </row>
    <row r="33" spans="1:10" ht="60" customHeight="1" x14ac:dyDescent="0.2">
      <c r="A33" s="35"/>
      <c r="B33" s="36"/>
      <c r="C33" s="36"/>
      <c r="D33" s="36"/>
      <c r="E33" s="36"/>
      <c r="F33" s="36"/>
      <c r="G33" s="36"/>
      <c r="H33" s="36"/>
      <c r="I33" s="36"/>
      <c r="J33" s="37"/>
    </row>
    <row r="34" spans="1:10" ht="69.95" customHeight="1" thickBot="1" x14ac:dyDescent="0.25">
      <c r="A34" s="231" t="s">
        <v>324</v>
      </c>
      <c r="B34" s="232"/>
      <c r="C34" s="232"/>
      <c r="D34" s="232"/>
      <c r="E34" s="232"/>
      <c r="F34" s="232"/>
      <c r="G34" s="232"/>
      <c r="H34" s="232"/>
      <c r="I34" s="232"/>
      <c r="J34" s="233"/>
    </row>
  </sheetData>
  <mergeCells count="15">
    <mergeCell ref="E1:F1"/>
    <mergeCell ref="I1:J1"/>
    <mergeCell ref="E2:F2"/>
    <mergeCell ref="I2:J2"/>
    <mergeCell ref="A32:C32"/>
    <mergeCell ref="F32:G32"/>
    <mergeCell ref="H32:J32"/>
    <mergeCell ref="A34:J34"/>
    <mergeCell ref="A3:J3"/>
    <mergeCell ref="A30:C30"/>
    <mergeCell ref="F30:G30"/>
    <mergeCell ref="H30:J30"/>
    <mergeCell ref="A31:C31"/>
    <mergeCell ref="F31:G31"/>
    <mergeCell ref="H31:J31"/>
  </mergeCells>
  <pageMargins left="0.51181102362204722" right="0.51181102362204722" top="0.98425196850393704" bottom="0.98425196850393704" header="0.51181102362204722" footer="0.51181102362204722"/>
  <pageSetup paperSize="9" scale="75" fitToHeight="0" orientation="landscape" r:id="rId1"/>
  <headerFooter>
    <oddHeader>&amp;L &amp;CDEPLAN - DEPARTAMENTO DE PLANEJAMENTO
CNPJ: 03.501.574/0001-31 &amp;R</oddHeader>
    <oddFooter xml:space="preserve">&amp;L &amp;CRUA SÃO PAULO PISO SUPERIOR - CENTRO - Sidrolândia / MS
 / ademir_silva88@hotmail.com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OutlineSymbols="0" showWhiteSpace="0" topLeftCell="A28" zoomScaleNormal="100" workbookViewId="0">
      <selection activeCell="D42" sqref="D42"/>
    </sheetView>
  </sheetViews>
  <sheetFormatPr defaultRowHeight="14.25" x14ac:dyDescent="0.2"/>
  <cols>
    <col min="1" max="1" width="5.25" customWidth="1"/>
    <col min="2" max="2" width="10" bestFit="1" customWidth="1"/>
    <col min="3" max="3" width="8.5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38"/>
      <c r="B1" s="39"/>
      <c r="C1" s="39"/>
      <c r="D1" s="39" t="s">
        <v>0</v>
      </c>
      <c r="E1" s="253" t="s">
        <v>1</v>
      </c>
      <c r="F1" s="253"/>
      <c r="G1" s="220" t="s">
        <v>2</v>
      </c>
      <c r="H1" s="220" t="s">
        <v>87</v>
      </c>
      <c r="I1" s="253" t="s">
        <v>3</v>
      </c>
      <c r="J1" s="254"/>
    </row>
    <row r="2" spans="1:10" ht="80.099999999999994" customHeight="1" x14ac:dyDescent="0.2">
      <c r="A2" s="40"/>
      <c r="B2" s="41"/>
      <c r="C2" s="41"/>
      <c r="D2" s="41" t="s">
        <v>90</v>
      </c>
      <c r="E2" s="247" t="s">
        <v>4</v>
      </c>
      <c r="F2" s="247"/>
      <c r="G2" s="221">
        <v>0.20699999999999999</v>
      </c>
      <c r="H2" s="222">
        <v>0.11070000000000001</v>
      </c>
      <c r="I2" s="247" t="s">
        <v>317</v>
      </c>
      <c r="J2" s="255"/>
    </row>
    <row r="3" spans="1:10" ht="15" x14ac:dyDescent="0.25">
      <c r="A3" s="256" t="s">
        <v>6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0" ht="30" customHeight="1" x14ac:dyDescent="0.2">
      <c r="A4" s="42" t="s">
        <v>7</v>
      </c>
      <c r="B4" s="43" t="s">
        <v>8</v>
      </c>
      <c r="C4" s="44" t="s">
        <v>9</v>
      </c>
      <c r="D4" s="44" t="s">
        <v>10</v>
      </c>
      <c r="E4" s="45" t="s">
        <v>11</v>
      </c>
      <c r="F4" s="43" t="s">
        <v>12</v>
      </c>
      <c r="G4" s="257" t="s">
        <v>91</v>
      </c>
      <c r="H4" s="258"/>
      <c r="I4" s="258"/>
      <c r="J4" s="259"/>
    </row>
    <row r="5" spans="1:10" ht="30" customHeight="1" x14ac:dyDescent="0.2">
      <c r="A5" s="46">
        <v>1</v>
      </c>
      <c r="B5" s="47"/>
      <c r="C5" s="48"/>
      <c r="D5" s="48" t="s">
        <v>92</v>
      </c>
      <c r="E5" s="49"/>
      <c r="F5" s="47"/>
      <c r="G5" s="50"/>
      <c r="H5" s="51"/>
      <c r="I5" s="51"/>
      <c r="J5" s="52"/>
    </row>
    <row r="6" spans="1:10" ht="30" customHeight="1" x14ac:dyDescent="0.2">
      <c r="A6" s="53" t="s">
        <v>93</v>
      </c>
      <c r="B6" s="54">
        <v>100319</v>
      </c>
      <c r="C6" s="55" t="s">
        <v>21</v>
      </c>
      <c r="D6" s="55" t="s">
        <v>22</v>
      </c>
      <c r="E6" s="56" t="s">
        <v>94</v>
      </c>
      <c r="F6" s="54">
        <v>0.32</v>
      </c>
      <c r="G6" s="260" t="s">
        <v>95</v>
      </c>
      <c r="H6" s="261"/>
      <c r="I6" s="261"/>
      <c r="J6" s="262"/>
    </row>
    <row r="7" spans="1:10" ht="30" customHeight="1" x14ac:dyDescent="0.2">
      <c r="A7" s="53"/>
      <c r="B7" s="57"/>
      <c r="C7" s="58"/>
      <c r="D7" s="58" t="s">
        <v>25</v>
      </c>
      <c r="E7" s="59"/>
      <c r="F7" s="57"/>
      <c r="G7" s="60"/>
      <c r="H7" s="61"/>
      <c r="I7" s="61"/>
      <c r="J7" s="62"/>
    </row>
    <row r="8" spans="1:10" ht="30" customHeight="1" x14ac:dyDescent="0.2">
      <c r="A8" s="53" t="s">
        <v>96</v>
      </c>
      <c r="B8" s="54">
        <v>22557</v>
      </c>
      <c r="C8" s="55" t="s">
        <v>28</v>
      </c>
      <c r="D8" s="55" t="s">
        <v>97</v>
      </c>
      <c r="E8" s="56" t="s">
        <v>83</v>
      </c>
      <c r="F8" s="54">
        <v>1</v>
      </c>
      <c r="G8" s="263" t="s">
        <v>98</v>
      </c>
      <c r="H8" s="264"/>
      <c r="I8" s="264"/>
      <c r="J8" s="265"/>
    </row>
    <row r="9" spans="1:10" ht="24" customHeight="1" x14ac:dyDescent="0.2">
      <c r="A9" s="63">
        <v>2</v>
      </c>
      <c r="B9" s="64"/>
      <c r="C9" s="64"/>
      <c r="D9" s="64" t="s">
        <v>32</v>
      </c>
      <c r="E9" s="64"/>
      <c r="F9" s="65"/>
      <c r="G9" s="266"/>
      <c r="H9" s="267"/>
      <c r="I9" s="267"/>
      <c r="J9" s="268"/>
    </row>
    <row r="10" spans="1:10" ht="30.75" customHeight="1" x14ac:dyDescent="0.2">
      <c r="A10" s="66" t="s">
        <v>99</v>
      </c>
      <c r="B10" s="67" t="s">
        <v>34</v>
      </c>
      <c r="C10" s="68" t="s">
        <v>28</v>
      </c>
      <c r="D10" s="68" t="s">
        <v>35</v>
      </c>
      <c r="E10" s="69" t="s">
        <v>30</v>
      </c>
      <c r="F10" s="70">
        <v>7934.15</v>
      </c>
      <c r="G10" s="250" t="s">
        <v>100</v>
      </c>
      <c r="H10" s="251"/>
      <c r="I10" s="251"/>
      <c r="J10" s="252"/>
    </row>
    <row r="11" spans="1:10" ht="24" customHeight="1" x14ac:dyDescent="0.2">
      <c r="A11" s="66" t="s">
        <v>101</v>
      </c>
      <c r="B11" s="71" t="s">
        <v>37</v>
      </c>
      <c r="C11" s="72" t="s">
        <v>28</v>
      </c>
      <c r="D11" s="72" t="s">
        <v>38</v>
      </c>
      <c r="E11" s="56" t="s">
        <v>39</v>
      </c>
      <c r="F11" s="73">
        <v>9520.98</v>
      </c>
      <c r="G11" s="250" t="s">
        <v>102</v>
      </c>
      <c r="H11" s="251"/>
      <c r="I11" s="251"/>
      <c r="J11" s="252"/>
    </row>
    <row r="12" spans="1:10" ht="36" customHeight="1" x14ac:dyDescent="0.2">
      <c r="A12" s="66" t="s">
        <v>103</v>
      </c>
      <c r="B12" s="67" t="s">
        <v>104</v>
      </c>
      <c r="C12" s="68" t="s">
        <v>28</v>
      </c>
      <c r="D12" s="68" t="s">
        <v>89</v>
      </c>
      <c r="E12" s="69" t="s">
        <v>30</v>
      </c>
      <c r="F12" s="70">
        <v>7934.15</v>
      </c>
      <c r="G12" s="250" t="s">
        <v>105</v>
      </c>
      <c r="H12" s="251"/>
      <c r="I12" s="251"/>
      <c r="J12" s="252"/>
    </row>
    <row r="13" spans="1:10" ht="41.25" customHeight="1" x14ac:dyDescent="0.2">
      <c r="A13" s="66" t="s">
        <v>106</v>
      </c>
      <c r="B13" s="71" t="s">
        <v>43</v>
      </c>
      <c r="C13" s="72" t="s">
        <v>21</v>
      </c>
      <c r="D13" s="72" t="s">
        <v>44</v>
      </c>
      <c r="E13" s="56" t="s">
        <v>45</v>
      </c>
      <c r="F13" s="73">
        <v>38083.919999999998</v>
      </c>
      <c r="G13" s="250" t="s">
        <v>107</v>
      </c>
      <c r="H13" s="251"/>
      <c r="I13" s="251"/>
      <c r="J13" s="252"/>
    </row>
    <row r="14" spans="1:10" ht="24" customHeight="1" x14ac:dyDescent="0.2">
      <c r="A14" s="63">
        <v>3</v>
      </c>
      <c r="B14" s="64"/>
      <c r="C14" s="64"/>
      <c r="D14" s="64" t="s">
        <v>47</v>
      </c>
      <c r="E14" s="64"/>
      <c r="F14" s="65"/>
      <c r="G14" s="250"/>
      <c r="H14" s="251"/>
      <c r="I14" s="251"/>
      <c r="J14" s="252"/>
    </row>
    <row r="15" spans="1:10" ht="41.25" customHeight="1" x14ac:dyDescent="0.2">
      <c r="A15" s="66" t="s">
        <v>108</v>
      </c>
      <c r="B15" s="67" t="s">
        <v>49</v>
      </c>
      <c r="C15" s="68" t="s">
        <v>21</v>
      </c>
      <c r="D15" s="68" t="s">
        <v>50</v>
      </c>
      <c r="E15" s="69" t="s">
        <v>51</v>
      </c>
      <c r="F15" s="67">
        <v>6794.06</v>
      </c>
      <c r="G15" s="250" t="s">
        <v>109</v>
      </c>
      <c r="H15" s="251"/>
      <c r="I15" s="251"/>
      <c r="J15" s="252"/>
    </row>
    <row r="16" spans="1:10" ht="54.75" customHeight="1" x14ac:dyDescent="0.2">
      <c r="A16" s="66" t="s">
        <v>110</v>
      </c>
      <c r="B16" s="67" t="s">
        <v>53</v>
      </c>
      <c r="C16" s="68" t="s">
        <v>21</v>
      </c>
      <c r="D16" s="68" t="s">
        <v>54</v>
      </c>
      <c r="E16" s="69" t="s">
        <v>51</v>
      </c>
      <c r="F16" s="70">
        <v>11333.77</v>
      </c>
      <c r="G16" s="250" t="s">
        <v>111</v>
      </c>
      <c r="H16" s="251"/>
      <c r="I16" s="251"/>
      <c r="J16" s="252"/>
    </row>
    <row r="17" spans="1:10" ht="40.5" customHeight="1" x14ac:dyDescent="0.2">
      <c r="A17" s="66" t="s">
        <v>112</v>
      </c>
      <c r="B17" s="67" t="s">
        <v>49</v>
      </c>
      <c r="C17" s="68" t="s">
        <v>21</v>
      </c>
      <c r="D17" s="68" t="s">
        <v>50</v>
      </c>
      <c r="E17" s="69" t="s">
        <v>51</v>
      </c>
      <c r="F17" s="70">
        <v>14757.51</v>
      </c>
      <c r="G17" s="250" t="s">
        <v>113</v>
      </c>
      <c r="H17" s="251"/>
      <c r="I17" s="251"/>
      <c r="J17" s="252"/>
    </row>
    <row r="18" spans="1:10" ht="53.25" customHeight="1" x14ac:dyDescent="0.2">
      <c r="A18" s="66" t="s">
        <v>114</v>
      </c>
      <c r="B18" s="67" t="s">
        <v>53</v>
      </c>
      <c r="C18" s="68" t="s">
        <v>21</v>
      </c>
      <c r="D18" s="68" t="s">
        <v>54</v>
      </c>
      <c r="E18" s="69" t="s">
        <v>51</v>
      </c>
      <c r="F18" s="70">
        <v>29515.03</v>
      </c>
      <c r="G18" s="250" t="s">
        <v>115</v>
      </c>
      <c r="H18" s="251"/>
      <c r="I18" s="251"/>
      <c r="J18" s="252"/>
    </row>
    <row r="19" spans="1:10" ht="36" customHeight="1" x14ac:dyDescent="0.2">
      <c r="A19" s="66" t="s">
        <v>116</v>
      </c>
      <c r="B19" s="67" t="s">
        <v>58</v>
      </c>
      <c r="C19" s="68" t="s">
        <v>21</v>
      </c>
      <c r="D19" s="68" t="s">
        <v>59</v>
      </c>
      <c r="E19" s="69" t="s">
        <v>51</v>
      </c>
      <c r="F19" s="70">
        <v>2389.17</v>
      </c>
      <c r="G19" s="250" t="s">
        <v>117</v>
      </c>
      <c r="H19" s="251"/>
      <c r="I19" s="251"/>
      <c r="J19" s="252"/>
    </row>
    <row r="20" spans="1:10" ht="36" customHeight="1" x14ac:dyDescent="0.2">
      <c r="A20" s="66" t="s">
        <v>118</v>
      </c>
      <c r="B20" s="67" t="s">
        <v>58</v>
      </c>
      <c r="C20" s="68" t="s">
        <v>21</v>
      </c>
      <c r="D20" s="68" t="s">
        <v>59</v>
      </c>
      <c r="E20" s="69" t="s">
        <v>51</v>
      </c>
      <c r="F20" s="67">
        <v>4941.38</v>
      </c>
      <c r="G20" s="250" t="s">
        <v>119</v>
      </c>
      <c r="H20" s="251"/>
      <c r="I20" s="251"/>
      <c r="J20" s="252"/>
    </row>
    <row r="21" spans="1:10" ht="36" customHeight="1" x14ac:dyDescent="0.2">
      <c r="A21" s="66" t="s">
        <v>120</v>
      </c>
      <c r="B21" s="67" t="s">
        <v>58</v>
      </c>
      <c r="C21" s="68" t="s">
        <v>21</v>
      </c>
      <c r="D21" s="68" t="s">
        <v>59</v>
      </c>
      <c r="E21" s="69" t="s">
        <v>51</v>
      </c>
      <c r="F21" s="70">
        <v>1999.4</v>
      </c>
      <c r="G21" s="250" t="s">
        <v>121</v>
      </c>
      <c r="H21" s="251"/>
      <c r="I21" s="251"/>
      <c r="J21" s="252"/>
    </row>
    <row r="22" spans="1:10" ht="24" customHeight="1" x14ac:dyDescent="0.2">
      <c r="A22" s="63">
        <v>4</v>
      </c>
      <c r="B22" s="64"/>
      <c r="C22" s="64"/>
      <c r="D22" s="64" t="s">
        <v>63</v>
      </c>
      <c r="E22" s="64"/>
      <c r="F22" s="65"/>
      <c r="G22" s="250"/>
      <c r="H22" s="251"/>
      <c r="I22" s="251"/>
      <c r="J22" s="252"/>
    </row>
    <row r="23" spans="1:10" ht="36" customHeight="1" x14ac:dyDescent="0.2">
      <c r="A23" s="66" t="s">
        <v>122</v>
      </c>
      <c r="B23" s="67" t="s">
        <v>65</v>
      </c>
      <c r="C23" s="68" t="s">
        <v>28</v>
      </c>
      <c r="D23" s="68" t="s">
        <v>66</v>
      </c>
      <c r="E23" s="69" t="s">
        <v>67</v>
      </c>
      <c r="F23" s="70">
        <v>2349.5</v>
      </c>
      <c r="G23" s="250" t="s">
        <v>123</v>
      </c>
      <c r="H23" s="251"/>
      <c r="I23" s="251"/>
      <c r="J23" s="252"/>
    </row>
    <row r="24" spans="1:10" ht="24" customHeight="1" x14ac:dyDescent="0.2">
      <c r="A24" s="66" t="s">
        <v>124</v>
      </c>
      <c r="B24" s="67" t="s">
        <v>69</v>
      </c>
      <c r="C24" s="68" t="s">
        <v>28</v>
      </c>
      <c r="D24" s="68" t="s">
        <v>70</v>
      </c>
      <c r="E24" s="69" t="s">
        <v>67</v>
      </c>
      <c r="F24" s="67">
        <v>58.8</v>
      </c>
      <c r="G24" s="250" t="s">
        <v>125</v>
      </c>
      <c r="H24" s="251"/>
      <c r="I24" s="251"/>
      <c r="J24" s="252"/>
    </row>
    <row r="25" spans="1:10" ht="24" customHeight="1" x14ac:dyDescent="0.2">
      <c r="A25" s="63" t="s">
        <v>62</v>
      </c>
      <c r="B25" s="64"/>
      <c r="C25" s="64"/>
      <c r="D25" s="64" t="s">
        <v>72</v>
      </c>
      <c r="E25" s="64"/>
      <c r="F25" s="65"/>
      <c r="G25" s="250"/>
      <c r="H25" s="251"/>
      <c r="I25" s="251"/>
      <c r="J25" s="252"/>
    </row>
    <row r="26" spans="1:10" ht="36" customHeight="1" x14ac:dyDescent="0.2">
      <c r="A26" s="66" t="s">
        <v>64</v>
      </c>
      <c r="B26" s="67" t="s">
        <v>74</v>
      </c>
      <c r="C26" s="68" t="s">
        <v>21</v>
      </c>
      <c r="D26" s="68" t="s">
        <v>75</v>
      </c>
      <c r="E26" s="69" t="s">
        <v>30</v>
      </c>
      <c r="F26" s="67">
        <v>66.56</v>
      </c>
      <c r="G26" s="250" t="s">
        <v>126</v>
      </c>
      <c r="H26" s="251"/>
      <c r="I26" s="251"/>
      <c r="J26" s="252"/>
    </row>
    <row r="27" spans="1:10" ht="48" customHeight="1" x14ac:dyDescent="0.2">
      <c r="A27" s="66" t="s">
        <v>68</v>
      </c>
      <c r="B27" s="67" t="s">
        <v>77</v>
      </c>
      <c r="C27" s="68" t="s">
        <v>28</v>
      </c>
      <c r="D27" s="68" t="s">
        <v>78</v>
      </c>
      <c r="E27" s="56" t="s">
        <v>83</v>
      </c>
      <c r="F27" s="67">
        <v>8</v>
      </c>
      <c r="G27" s="250" t="s">
        <v>127</v>
      </c>
      <c r="H27" s="251"/>
      <c r="I27" s="251"/>
      <c r="J27" s="252"/>
    </row>
    <row r="28" spans="1:10" ht="24" customHeight="1" x14ac:dyDescent="0.2">
      <c r="A28" s="74" t="s">
        <v>128</v>
      </c>
      <c r="B28" s="75" t="s">
        <v>129</v>
      </c>
      <c r="C28" s="72" t="s">
        <v>21</v>
      </c>
      <c r="D28" s="72" t="s">
        <v>130</v>
      </c>
      <c r="E28" s="56" t="s">
        <v>83</v>
      </c>
      <c r="F28" s="75">
        <v>8</v>
      </c>
      <c r="G28" s="250" t="s">
        <v>131</v>
      </c>
      <c r="H28" s="251"/>
      <c r="I28" s="251"/>
      <c r="J28" s="252"/>
    </row>
    <row r="29" spans="1:10" x14ac:dyDescent="0.2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x14ac:dyDescent="0.2">
      <c r="A30" s="245"/>
      <c r="B30" s="246"/>
      <c r="C30" s="246"/>
      <c r="D30" s="79"/>
      <c r="E30" s="80"/>
      <c r="F30" s="247"/>
      <c r="G30" s="246"/>
      <c r="H30" s="248"/>
      <c r="I30" s="246"/>
      <c r="J30" s="249"/>
    </row>
    <row r="31" spans="1:10" x14ac:dyDescent="0.2">
      <c r="A31" s="245"/>
      <c r="B31" s="246"/>
      <c r="C31" s="246"/>
      <c r="D31" s="79"/>
      <c r="E31" s="80"/>
      <c r="F31" s="247"/>
      <c r="G31" s="246"/>
      <c r="H31" s="248"/>
      <c r="I31" s="246"/>
      <c r="J31" s="249"/>
    </row>
    <row r="32" spans="1:10" x14ac:dyDescent="0.2">
      <c r="A32" s="245"/>
      <c r="B32" s="246"/>
      <c r="C32" s="246"/>
      <c r="D32" s="79"/>
      <c r="E32" s="80"/>
      <c r="F32" s="247"/>
      <c r="G32" s="246"/>
      <c r="H32" s="248"/>
      <c r="I32" s="246"/>
      <c r="J32" s="249"/>
    </row>
    <row r="33" spans="1:10" ht="60" customHeight="1" x14ac:dyDescent="0.2">
      <c r="A33" s="81"/>
      <c r="B33" s="82"/>
      <c r="C33" s="82"/>
      <c r="D33" s="82"/>
      <c r="E33" s="82"/>
      <c r="F33" s="82"/>
      <c r="G33" s="82"/>
      <c r="H33" s="82"/>
      <c r="I33" s="82"/>
      <c r="J33" s="83"/>
    </row>
    <row r="34" spans="1:10" ht="69.95" customHeight="1" thickBot="1" x14ac:dyDescent="0.25">
      <c r="A34" s="231" t="s">
        <v>88</v>
      </c>
      <c r="B34" s="232"/>
      <c r="C34" s="232"/>
      <c r="D34" s="232"/>
      <c r="E34" s="232"/>
      <c r="F34" s="232"/>
      <c r="G34" s="232"/>
      <c r="H34" s="232"/>
      <c r="I34" s="232"/>
      <c r="J34" s="233"/>
    </row>
  </sheetData>
  <mergeCells count="38">
    <mergeCell ref="E1:F1"/>
    <mergeCell ref="I1:J1"/>
    <mergeCell ref="E2:F2"/>
    <mergeCell ref="I2:J2"/>
    <mergeCell ref="G16:J16"/>
    <mergeCell ref="A3:J3"/>
    <mergeCell ref="G4:J4"/>
    <mergeCell ref="G6:J6"/>
    <mergeCell ref="G8:J8"/>
    <mergeCell ref="G9:J9"/>
    <mergeCell ref="G10:J10"/>
    <mergeCell ref="G11:J11"/>
    <mergeCell ref="G12:J12"/>
    <mergeCell ref="G13:J13"/>
    <mergeCell ref="G14:J14"/>
    <mergeCell ref="G15:J15"/>
    <mergeCell ref="G28:J28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A32:C32"/>
    <mergeCell ref="F32:G32"/>
    <mergeCell ref="H32:J32"/>
    <mergeCell ref="A34:J34"/>
    <mergeCell ref="A30:C30"/>
    <mergeCell ref="F30:G30"/>
    <mergeCell ref="H30:J30"/>
    <mergeCell ref="A31:C31"/>
    <mergeCell ref="F31:G31"/>
    <mergeCell ref="H31:J31"/>
  </mergeCells>
  <pageMargins left="0.5" right="0.5" top="1" bottom="1" header="0.5" footer="0.5"/>
  <pageSetup paperSize="9" scale="80" fitToHeight="0" orientation="landscape" r:id="rId1"/>
  <headerFooter>
    <oddHeader>&amp;L &amp;CDEPLAN - DEPARTAMENTO DE PLANEJAMENTO
CNPJ: 03.501.574/0001-31 &amp;R</oddHeader>
    <oddFooter>&amp;L &amp;CRUA SÃO PAULO PISO SUPERIOR - CENTRO - Sidrolândia / MS
 / ademir_silva88@hotmail.com &amp;R</oddFooter>
  </headerFooter>
  <rowBreaks count="1" manualBreakCount="1">
    <brk id="1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BreakPreview" zoomScale="90" zoomScaleNormal="90" zoomScaleSheetLayoutView="90" workbookViewId="0">
      <selection activeCell="G1" sqref="G1"/>
    </sheetView>
  </sheetViews>
  <sheetFormatPr defaultRowHeight="21.75" customHeight="1" x14ac:dyDescent="0.2"/>
  <cols>
    <col min="1" max="1" width="10.75" customWidth="1"/>
    <col min="2" max="2" width="13.125" customWidth="1"/>
    <col min="3" max="3" width="42.125" customWidth="1"/>
    <col min="4" max="4" width="40.625" customWidth="1"/>
    <col min="5" max="5" width="12.75" customWidth="1"/>
    <col min="6" max="6" width="17" customWidth="1"/>
    <col min="7" max="7" width="17.75" customWidth="1"/>
  </cols>
  <sheetData>
    <row r="1" spans="1:7" ht="15.75" customHeight="1" thickBot="1" x14ac:dyDescent="0.3">
      <c r="A1" s="84" t="s">
        <v>132</v>
      </c>
      <c r="B1" s="85" t="s">
        <v>133</v>
      </c>
      <c r="C1" s="285" t="s">
        <v>134</v>
      </c>
      <c r="D1" s="286"/>
      <c r="E1" s="86" t="s">
        <v>135</v>
      </c>
      <c r="F1" s="85" t="s">
        <v>136</v>
      </c>
      <c r="G1" s="87" t="s">
        <v>318</v>
      </c>
    </row>
    <row r="2" spans="1:7" ht="27.75" customHeight="1" x14ac:dyDescent="0.25">
      <c r="A2" s="88" t="s">
        <v>137</v>
      </c>
      <c r="B2" s="89" t="s">
        <v>138</v>
      </c>
      <c r="C2" s="287" t="s">
        <v>29</v>
      </c>
      <c r="D2" s="288"/>
      <c r="E2" s="90" t="s">
        <v>30</v>
      </c>
      <c r="F2" s="91"/>
      <c r="G2" s="92">
        <f>SUM(G3:G9)</f>
        <v>532.21999999999991</v>
      </c>
    </row>
    <row r="3" spans="1:7" ht="29.25" customHeight="1" x14ac:dyDescent="0.2">
      <c r="A3" s="93" t="s">
        <v>21</v>
      </c>
      <c r="B3" s="94">
        <v>88262</v>
      </c>
      <c r="C3" s="289" t="s">
        <v>139</v>
      </c>
      <c r="D3" s="290"/>
      <c r="E3" s="95" t="s">
        <v>140</v>
      </c>
      <c r="F3" s="96">
        <v>1</v>
      </c>
      <c r="G3" s="97">
        <v>21.91</v>
      </c>
    </row>
    <row r="4" spans="1:7" ht="33.75" customHeight="1" x14ac:dyDescent="0.2">
      <c r="A4" s="93" t="s">
        <v>21</v>
      </c>
      <c r="B4" s="94">
        <v>88316</v>
      </c>
      <c r="C4" s="289" t="s">
        <v>141</v>
      </c>
      <c r="D4" s="290"/>
      <c r="E4" s="95" t="s">
        <v>140</v>
      </c>
      <c r="F4" s="96">
        <v>2</v>
      </c>
      <c r="G4" s="97">
        <v>35.92</v>
      </c>
    </row>
    <row r="5" spans="1:7" ht="36" customHeight="1" x14ac:dyDescent="0.2">
      <c r="A5" s="93" t="s">
        <v>21</v>
      </c>
      <c r="B5" s="94">
        <v>94962</v>
      </c>
      <c r="C5" s="283" t="s">
        <v>142</v>
      </c>
      <c r="D5" s="284"/>
      <c r="E5" s="95" t="s">
        <v>143</v>
      </c>
      <c r="F5" s="96">
        <v>0.01</v>
      </c>
      <c r="G5" s="98">
        <v>3.62</v>
      </c>
    </row>
    <row r="6" spans="1:7" ht="28.5" customHeight="1" x14ac:dyDescent="0.2">
      <c r="A6" s="93" t="s">
        <v>21</v>
      </c>
      <c r="B6" s="94">
        <v>4417</v>
      </c>
      <c r="C6" s="283" t="s">
        <v>144</v>
      </c>
      <c r="D6" s="284"/>
      <c r="E6" s="95" t="s">
        <v>67</v>
      </c>
      <c r="F6" s="96">
        <v>1</v>
      </c>
      <c r="G6" s="98">
        <v>8.0500000000000007</v>
      </c>
    </row>
    <row r="7" spans="1:7" ht="39" customHeight="1" x14ac:dyDescent="0.2">
      <c r="A7" s="99" t="s">
        <v>137</v>
      </c>
      <c r="B7" s="94">
        <v>4491</v>
      </c>
      <c r="C7" s="283" t="s">
        <v>145</v>
      </c>
      <c r="D7" s="284"/>
      <c r="E7" s="95" t="s">
        <v>67</v>
      </c>
      <c r="F7" s="96">
        <v>4</v>
      </c>
      <c r="G7" s="98">
        <v>29.92</v>
      </c>
    </row>
    <row r="8" spans="1:7" ht="32.25" customHeight="1" x14ac:dyDescent="0.2">
      <c r="A8" s="99" t="s">
        <v>21</v>
      </c>
      <c r="B8" s="94">
        <v>4813</v>
      </c>
      <c r="C8" s="283" t="s">
        <v>146</v>
      </c>
      <c r="D8" s="284"/>
      <c r="E8" s="95" t="s">
        <v>30</v>
      </c>
      <c r="F8" s="96">
        <v>1</v>
      </c>
      <c r="G8" s="98">
        <v>430</v>
      </c>
    </row>
    <row r="9" spans="1:7" ht="42.75" customHeight="1" x14ac:dyDescent="0.2">
      <c r="A9" s="99" t="s">
        <v>21</v>
      </c>
      <c r="B9" s="94">
        <v>5075</v>
      </c>
      <c r="C9" s="283" t="s">
        <v>147</v>
      </c>
      <c r="D9" s="284"/>
      <c r="E9" s="95" t="s">
        <v>45</v>
      </c>
      <c r="F9" s="96">
        <v>0.11</v>
      </c>
      <c r="G9" s="98">
        <v>2.8</v>
      </c>
    </row>
    <row r="10" spans="1:7" ht="42.75" customHeight="1" x14ac:dyDescent="0.25">
      <c r="A10" s="100" t="s">
        <v>137</v>
      </c>
      <c r="B10" s="101">
        <v>22550</v>
      </c>
      <c r="C10" s="281" t="s">
        <v>148</v>
      </c>
      <c r="D10" s="282"/>
      <c r="E10" s="102" t="s">
        <v>30</v>
      </c>
      <c r="F10" s="103"/>
      <c r="G10" s="104">
        <f>SUM(G11:G17)</f>
        <v>1.07</v>
      </c>
    </row>
    <row r="11" spans="1:7" ht="42.75" customHeight="1" x14ac:dyDescent="0.2">
      <c r="A11" s="99" t="s">
        <v>21</v>
      </c>
      <c r="B11" s="105">
        <v>5839</v>
      </c>
      <c r="C11" s="283" t="s">
        <v>149</v>
      </c>
      <c r="D11" s="284"/>
      <c r="E11" s="95" t="s">
        <v>150</v>
      </c>
      <c r="F11" s="106">
        <v>2E-3</v>
      </c>
      <c r="G11" s="107">
        <v>0.02</v>
      </c>
    </row>
    <row r="12" spans="1:7" ht="42.75" customHeight="1" x14ac:dyDescent="0.2">
      <c r="A12" s="99" t="s">
        <v>21</v>
      </c>
      <c r="B12" s="105">
        <v>5841</v>
      </c>
      <c r="C12" s="283" t="s">
        <v>151</v>
      </c>
      <c r="D12" s="284"/>
      <c r="E12" s="95" t="s">
        <v>152</v>
      </c>
      <c r="F12" s="106">
        <v>4.0000000000000001E-3</v>
      </c>
      <c r="G12" s="107">
        <v>0.02</v>
      </c>
    </row>
    <row r="13" spans="1:7" ht="42.75" customHeight="1" x14ac:dyDescent="0.2">
      <c r="A13" s="99" t="s">
        <v>21</v>
      </c>
      <c r="B13" s="105">
        <v>83362</v>
      </c>
      <c r="C13" s="283" t="s">
        <v>153</v>
      </c>
      <c r="D13" s="284"/>
      <c r="E13" s="95" t="s">
        <v>150</v>
      </c>
      <c r="F13" s="106">
        <v>1E-3</v>
      </c>
      <c r="G13" s="107">
        <v>0.28000000000000003</v>
      </c>
    </row>
    <row r="14" spans="1:7" ht="42.75" customHeight="1" x14ac:dyDescent="0.2">
      <c r="A14" s="99" t="s">
        <v>21</v>
      </c>
      <c r="B14" s="105">
        <v>88316</v>
      </c>
      <c r="C14" s="283" t="s">
        <v>141</v>
      </c>
      <c r="D14" s="284"/>
      <c r="E14" s="95" t="s">
        <v>140</v>
      </c>
      <c r="F14" s="106">
        <v>5.7999999999999996E-3</v>
      </c>
      <c r="G14" s="107">
        <v>0.1</v>
      </c>
    </row>
    <row r="15" spans="1:7" ht="42.75" customHeight="1" x14ac:dyDescent="0.2">
      <c r="A15" s="99" t="s">
        <v>21</v>
      </c>
      <c r="B15" s="105">
        <v>89035</v>
      </c>
      <c r="C15" s="283" t="s">
        <v>154</v>
      </c>
      <c r="D15" s="284"/>
      <c r="E15" s="95" t="s">
        <v>150</v>
      </c>
      <c r="F15" s="106">
        <v>1.6999999999999999E-3</v>
      </c>
      <c r="G15" s="107">
        <v>0.23</v>
      </c>
    </row>
    <row r="16" spans="1:7" ht="42.75" customHeight="1" x14ac:dyDescent="0.2">
      <c r="A16" s="99" t="s">
        <v>21</v>
      </c>
      <c r="B16" s="105">
        <v>89036</v>
      </c>
      <c r="C16" s="283" t="s">
        <v>155</v>
      </c>
      <c r="D16" s="284"/>
      <c r="E16" s="95" t="s">
        <v>152</v>
      </c>
      <c r="F16" s="106">
        <v>4.1000000000000003E-3</v>
      </c>
      <c r="G16" s="107">
        <v>0.16</v>
      </c>
    </row>
    <row r="17" spans="1:7" ht="42.75" customHeight="1" x14ac:dyDescent="0.2">
      <c r="A17" s="99" t="s">
        <v>21</v>
      </c>
      <c r="B17" s="105">
        <v>91486</v>
      </c>
      <c r="C17" s="283" t="s">
        <v>156</v>
      </c>
      <c r="D17" s="284"/>
      <c r="E17" s="95" t="s">
        <v>152</v>
      </c>
      <c r="F17" s="106">
        <v>4.8999999999999998E-3</v>
      </c>
      <c r="G17" s="107">
        <v>0.26</v>
      </c>
    </row>
    <row r="18" spans="1:7" ht="42.75" customHeight="1" x14ac:dyDescent="0.25">
      <c r="A18" s="100" t="s">
        <v>137</v>
      </c>
      <c r="B18" s="108" t="s">
        <v>157</v>
      </c>
      <c r="C18" s="281" t="s">
        <v>38</v>
      </c>
      <c r="D18" s="282"/>
      <c r="E18" s="102" t="s">
        <v>39</v>
      </c>
      <c r="F18" s="103"/>
      <c r="G18" s="104">
        <v>4.72</v>
      </c>
    </row>
    <row r="19" spans="1:7" ht="42.75" customHeight="1" x14ac:dyDescent="0.2">
      <c r="A19" s="99" t="s">
        <v>21</v>
      </c>
      <c r="B19" s="109" t="s">
        <v>158</v>
      </c>
      <c r="C19" s="275" t="s">
        <v>38</v>
      </c>
      <c r="D19" s="276"/>
      <c r="E19" s="95" t="s">
        <v>39</v>
      </c>
      <c r="F19" s="106">
        <v>1.2</v>
      </c>
      <c r="G19" s="107">
        <v>4.72</v>
      </c>
    </row>
    <row r="20" spans="1:7" ht="42.75" customHeight="1" x14ac:dyDescent="0.25">
      <c r="A20" s="100" t="s">
        <v>137</v>
      </c>
      <c r="B20" s="101">
        <v>22568</v>
      </c>
      <c r="C20" s="281" t="s">
        <v>159</v>
      </c>
      <c r="D20" s="282"/>
      <c r="E20" s="102" t="s">
        <v>30</v>
      </c>
      <c r="F20" s="103"/>
      <c r="G20" s="104">
        <f>SUM(G21:G32)</f>
        <v>5.7700000000000005</v>
      </c>
    </row>
    <row r="21" spans="1:7" ht="42.75" customHeight="1" x14ac:dyDescent="0.2">
      <c r="A21" s="99" t="s">
        <v>21</v>
      </c>
      <c r="B21" s="105">
        <v>6879</v>
      </c>
      <c r="C21" s="275" t="s">
        <v>160</v>
      </c>
      <c r="D21" s="276"/>
      <c r="E21" s="110" t="s">
        <v>150</v>
      </c>
      <c r="F21" s="111">
        <v>1E-3</v>
      </c>
      <c r="G21" s="112">
        <v>0.22</v>
      </c>
    </row>
    <row r="22" spans="1:7" ht="42.75" customHeight="1" x14ac:dyDescent="0.2">
      <c r="A22" s="99" t="s">
        <v>21</v>
      </c>
      <c r="B22" s="105">
        <v>6880</v>
      </c>
      <c r="C22" s="275" t="s">
        <v>161</v>
      </c>
      <c r="D22" s="276"/>
      <c r="E22" s="110" t="s">
        <v>152</v>
      </c>
      <c r="F22" s="111">
        <v>3.0000000000000001E-3</v>
      </c>
      <c r="G22" s="112">
        <v>0.23</v>
      </c>
    </row>
    <row r="23" spans="1:7" ht="42.75" customHeight="1" x14ac:dyDescent="0.2">
      <c r="A23" s="99" t="s">
        <v>21</v>
      </c>
      <c r="B23" s="105">
        <v>7030</v>
      </c>
      <c r="C23" s="275" t="s">
        <v>162</v>
      </c>
      <c r="D23" s="276"/>
      <c r="E23" s="110" t="s">
        <v>150</v>
      </c>
      <c r="F23" s="111">
        <v>4.0000000000000001E-3</v>
      </c>
      <c r="G23" s="112">
        <v>1.29</v>
      </c>
    </row>
    <row r="24" spans="1:7" ht="42.75" customHeight="1" x14ac:dyDescent="0.2">
      <c r="A24" s="99" t="s">
        <v>21</v>
      </c>
      <c r="B24" s="105">
        <v>83362</v>
      </c>
      <c r="C24" s="275" t="s">
        <v>153</v>
      </c>
      <c r="D24" s="276"/>
      <c r="E24" s="110" t="s">
        <v>150</v>
      </c>
      <c r="F24" s="111">
        <v>1.2999999999999999E-3</v>
      </c>
      <c r="G24" s="112">
        <v>0.37</v>
      </c>
    </row>
    <row r="25" spans="1:7" ht="42.75" customHeight="1" x14ac:dyDescent="0.2">
      <c r="A25" s="99" t="s">
        <v>21</v>
      </c>
      <c r="B25" s="105">
        <v>88316</v>
      </c>
      <c r="C25" s="275" t="s">
        <v>141</v>
      </c>
      <c r="D25" s="276"/>
      <c r="E25" s="110" t="s">
        <v>140</v>
      </c>
      <c r="F25" s="111">
        <v>3.2199999999999999E-2</v>
      </c>
      <c r="G25" s="112">
        <v>0.57999999999999996</v>
      </c>
    </row>
    <row r="26" spans="1:7" ht="42.75" customHeight="1" x14ac:dyDescent="0.2">
      <c r="A26" s="99" t="s">
        <v>21</v>
      </c>
      <c r="B26" s="105">
        <v>89035</v>
      </c>
      <c r="C26" s="275" t="s">
        <v>154</v>
      </c>
      <c r="D26" s="276"/>
      <c r="E26" s="110" t="s">
        <v>150</v>
      </c>
      <c r="F26" s="111">
        <v>8.0000000000000004E-4</v>
      </c>
      <c r="G26" s="112">
        <v>0.11</v>
      </c>
    </row>
    <row r="27" spans="1:7" ht="42.75" customHeight="1" x14ac:dyDescent="0.2">
      <c r="A27" s="99" t="s">
        <v>21</v>
      </c>
      <c r="B27" s="105">
        <v>89036</v>
      </c>
      <c r="C27" s="275" t="s">
        <v>155</v>
      </c>
      <c r="D27" s="276"/>
      <c r="E27" s="110" t="s">
        <v>152</v>
      </c>
      <c r="F27" s="111">
        <v>3.3E-3</v>
      </c>
      <c r="G27" s="112">
        <v>0.14000000000000001</v>
      </c>
    </row>
    <row r="28" spans="1:7" ht="42.75" customHeight="1" x14ac:dyDescent="0.2">
      <c r="A28" s="99" t="s">
        <v>21</v>
      </c>
      <c r="B28" s="105">
        <v>91386</v>
      </c>
      <c r="C28" s="275" t="s">
        <v>163</v>
      </c>
      <c r="D28" s="276"/>
      <c r="E28" s="110" t="s">
        <v>150</v>
      </c>
      <c r="F28" s="111">
        <v>5.9999999999999995E-4</v>
      </c>
      <c r="G28" s="112">
        <v>0.16</v>
      </c>
    </row>
    <row r="29" spans="1:7" ht="47.25" customHeight="1" x14ac:dyDescent="0.2">
      <c r="A29" s="99" t="s">
        <v>21</v>
      </c>
      <c r="B29" s="105">
        <v>91486</v>
      </c>
      <c r="C29" s="275" t="s">
        <v>156</v>
      </c>
      <c r="D29" s="276"/>
      <c r="E29" s="110" t="s">
        <v>152</v>
      </c>
      <c r="F29" s="111">
        <v>2.7000000000000001E-3</v>
      </c>
      <c r="G29" s="112">
        <v>0.15</v>
      </c>
    </row>
    <row r="30" spans="1:7" ht="25.5" customHeight="1" x14ac:dyDescent="0.2">
      <c r="A30" s="99" t="s">
        <v>21</v>
      </c>
      <c r="B30" s="109" t="s">
        <v>164</v>
      </c>
      <c r="C30" s="275" t="s">
        <v>165</v>
      </c>
      <c r="D30" s="276"/>
      <c r="E30" s="110" t="s">
        <v>143</v>
      </c>
      <c r="F30" s="111">
        <v>6.0000000000000001E-3</v>
      </c>
      <c r="G30" s="112">
        <v>0.5</v>
      </c>
    </row>
    <row r="31" spans="1:7" ht="33" customHeight="1" x14ac:dyDescent="0.2">
      <c r="A31" s="99" t="s">
        <v>21</v>
      </c>
      <c r="B31" s="109" t="s">
        <v>166</v>
      </c>
      <c r="C31" s="275" t="s">
        <v>167</v>
      </c>
      <c r="D31" s="276"/>
      <c r="E31" s="110" t="s">
        <v>143</v>
      </c>
      <c r="F31" s="111">
        <v>7.3000000000000001E-3</v>
      </c>
      <c r="G31" s="112">
        <v>0.73</v>
      </c>
    </row>
    <row r="32" spans="1:7" ht="24" customHeight="1" x14ac:dyDescent="0.2">
      <c r="A32" s="99" t="s">
        <v>21</v>
      </c>
      <c r="B32" s="109" t="s">
        <v>168</v>
      </c>
      <c r="C32" s="275" t="s">
        <v>169</v>
      </c>
      <c r="D32" s="276"/>
      <c r="E32" s="110" t="s">
        <v>143</v>
      </c>
      <c r="F32" s="111">
        <v>1.4999999999999999E-2</v>
      </c>
      <c r="G32" s="112">
        <v>1.29</v>
      </c>
    </row>
    <row r="33" spans="1:7" ht="42.75" customHeight="1" x14ac:dyDescent="0.25">
      <c r="A33" s="100" t="s">
        <v>137</v>
      </c>
      <c r="B33" s="113" t="s">
        <v>170</v>
      </c>
      <c r="C33" s="281" t="s">
        <v>171</v>
      </c>
      <c r="D33" s="282"/>
      <c r="E33" s="102" t="s">
        <v>45</v>
      </c>
      <c r="F33" s="103"/>
      <c r="G33" s="104">
        <f>SUM(G34)</f>
        <v>4.26</v>
      </c>
    </row>
    <row r="34" spans="1:7" ht="42.75" customHeight="1" x14ac:dyDescent="0.2">
      <c r="A34" s="99" t="s">
        <v>21</v>
      </c>
      <c r="B34" s="109" t="s">
        <v>170</v>
      </c>
      <c r="C34" s="275" t="s">
        <v>171</v>
      </c>
      <c r="D34" s="276"/>
      <c r="E34" s="110" t="s">
        <v>45</v>
      </c>
      <c r="F34" s="111">
        <v>4.8</v>
      </c>
      <c r="G34" s="112">
        <v>4.26</v>
      </c>
    </row>
    <row r="35" spans="1:7" ht="42.75" customHeight="1" x14ac:dyDescent="0.25">
      <c r="A35" s="100" t="s">
        <v>137</v>
      </c>
      <c r="B35" s="101" t="s">
        <v>65</v>
      </c>
      <c r="C35" s="281" t="s">
        <v>66</v>
      </c>
      <c r="D35" s="282"/>
      <c r="E35" s="102" t="s">
        <v>67</v>
      </c>
      <c r="F35" s="103"/>
      <c r="G35" s="104">
        <f>SUM(G36:G41)</f>
        <v>40.36</v>
      </c>
    </row>
    <row r="36" spans="1:7" ht="42.75" customHeight="1" x14ac:dyDescent="0.2">
      <c r="A36" s="99" t="s">
        <v>21</v>
      </c>
      <c r="B36" s="105">
        <v>88316</v>
      </c>
      <c r="C36" s="275" t="s">
        <v>172</v>
      </c>
      <c r="D36" s="276"/>
      <c r="E36" s="110" t="s">
        <v>140</v>
      </c>
      <c r="F36" s="111" t="s">
        <v>173</v>
      </c>
      <c r="G36" s="112">
        <v>0.72</v>
      </c>
    </row>
    <row r="37" spans="1:7" ht="42.75" customHeight="1" x14ac:dyDescent="0.2">
      <c r="A37" s="99" t="s">
        <v>21</v>
      </c>
      <c r="B37" s="105">
        <v>94963</v>
      </c>
      <c r="C37" s="275" t="s">
        <v>174</v>
      </c>
      <c r="D37" s="276"/>
      <c r="E37" s="110" t="s">
        <v>143</v>
      </c>
      <c r="F37" s="111" t="s">
        <v>175</v>
      </c>
      <c r="G37" s="112">
        <v>22.77</v>
      </c>
    </row>
    <row r="38" spans="1:7" ht="42.75" customHeight="1" x14ac:dyDescent="0.2">
      <c r="A38" s="99" t="s">
        <v>21</v>
      </c>
      <c r="B38" s="105">
        <v>103670</v>
      </c>
      <c r="C38" s="269" t="s">
        <v>176</v>
      </c>
      <c r="D38" s="270"/>
      <c r="E38" s="110" t="s">
        <v>143</v>
      </c>
      <c r="F38" s="111" t="s">
        <v>175</v>
      </c>
      <c r="G38" s="112">
        <v>11.2</v>
      </c>
    </row>
    <row r="39" spans="1:7" ht="42.75" customHeight="1" x14ac:dyDescent="0.2">
      <c r="A39" s="99" t="s">
        <v>21</v>
      </c>
      <c r="B39" s="105">
        <v>93358</v>
      </c>
      <c r="C39" s="269" t="s">
        <v>177</v>
      </c>
      <c r="D39" s="270"/>
      <c r="E39" s="110" t="s">
        <v>143</v>
      </c>
      <c r="F39" s="111" t="s">
        <v>178</v>
      </c>
      <c r="G39" s="112">
        <v>3.28</v>
      </c>
    </row>
    <row r="40" spans="1:7" ht="42.75" customHeight="1" x14ac:dyDescent="0.2">
      <c r="A40" s="99" t="s">
        <v>21</v>
      </c>
      <c r="B40" s="105">
        <v>102498</v>
      </c>
      <c r="C40" s="269" t="s">
        <v>179</v>
      </c>
      <c r="D40" s="270"/>
      <c r="E40" s="110" t="s">
        <v>67</v>
      </c>
      <c r="F40" s="111" t="s">
        <v>180</v>
      </c>
      <c r="G40" s="112">
        <v>0.32</v>
      </c>
    </row>
    <row r="41" spans="1:7" ht="42.75" customHeight="1" x14ac:dyDescent="0.2">
      <c r="A41" s="99" t="s">
        <v>21</v>
      </c>
      <c r="B41" s="105">
        <v>97914</v>
      </c>
      <c r="C41" s="269" t="s">
        <v>181</v>
      </c>
      <c r="D41" s="270"/>
      <c r="E41" s="110" t="s">
        <v>182</v>
      </c>
      <c r="F41" s="111" t="s">
        <v>183</v>
      </c>
      <c r="G41" s="112">
        <v>2.0699999999999998</v>
      </c>
    </row>
    <row r="42" spans="1:7" ht="42.75" customHeight="1" x14ac:dyDescent="0.25">
      <c r="A42" s="100" t="s">
        <v>137</v>
      </c>
      <c r="B42" s="101">
        <v>22555</v>
      </c>
      <c r="C42" s="277" t="s">
        <v>78</v>
      </c>
      <c r="D42" s="278"/>
      <c r="E42" s="114" t="s">
        <v>83</v>
      </c>
      <c r="F42" s="115"/>
      <c r="G42" s="104">
        <f>SUM(G43:G51)</f>
        <v>482.86</v>
      </c>
    </row>
    <row r="43" spans="1:7" ht="42.75" customHeight="1" x14ac:dyDescent="0.2">
      <c r="A43" s="99" t="s">
        <v>21</v>
      </c>
      <c r="B43" s="105"/>
      <c r="C43" s="269" t="s">
        <v>184</v>
      </c>
      <c r="D43" s="270"/>
      <c r="E43" s="110" t="s">
        <v>150</v>
      </c>
      <c r="F43" s="111">
        <v>0.01</v>
      </c>
      <c r="G43" s="112">
        <v>1.69</v>
      </c>
    </row>
    <row r="44" spans="1:7" ht="42.75" customHeight="1" x14ac:dyDescent="0.2">
      <c r="A44" s="99" t="s">
        <v>21</v>
      </c>
      <c r="B44" s="105"/>
      <c r="C44" s="279" t="s">
        <v>185</v>
      </c>
      <c r="D44" s="280"/>
      <c r="E44" s="110" t="s">
        <v>143</v>
      </c>
      <c r="F44" s="111">
        <v>0.03</v>
      </c>
      <c r="G44" s="112">
        <v>12.11</v>
      </c>
    </row>
    <row r="45" spans="1:7" ht="42.75" customHeight="1" x14ac:dyDescent="0.2">
      <c r="A45" s="99" t="s">
        <v>21</v>
      </c>
      <c r="B45" s="105"/>
      <c r="C45" s="269" t="s">
        <v>186</v>
      </c>
      <c r="D45" s="270"/>
      <c r="E45" s="110" t="s">
        <v>143</v>
      </c>
      <c r="F45" s="111">
        <v>0.03</v>
      </c>
      <c r="G45" s="112">
        <v>2.4300000000000002</v>
      </c>
    </row>
    <row r="46" spans="1:7" ht="42.75" customHeight="1" x14ac:dyDescent="0.2">
      <c r="A46" s="99" t="s">
        <v>21</v>
      </c>
      <c r="B46" s="105"/>
      <c r="C46" s="269" t="s">
        <v>176</v>
      </c>
      <c r="D46" s="270"/>
      <c r="E46" s="110" t="s">
        <v>143</v>
      </c>
      <c r="F46" s="111">
        <v>0.03</v>
      </c>
      <c r="G46" s="112">
        <v>5.46</v>
      </c>
    </row>
    <row r="47" spans="1:7" ht="42.75" customHeight="1" x14ac:dyDescent="0.2">
      <c r="A47" s="99" t="s">
        <v>21</v>
      </c>
      <c r="B47" s="105"/>
      <c r="C47" s="269" t="s">
        <v>187</v>
      </c>
      <c r="D47" s="270"/>
      <c r="E47" s="110" t="s">
        <v>140</v>
      </c>
      <c r="F47" s="111">
        <v>0.2</v>
      </c>
      <c r="G47" s="112">
        <v>4.43</v>
      </c>
    </row>
    <row r="48" spans="1:7" ht="42.75" customHeight="1" x14ac:dyDescent="0.2">
      <c r="A48" s="99" t="s">
        <v>21</v>
      </c>
      <c r="B48" s="105"/>
      <c r="C48" s="269" t="s">
        <v>188</v>
      </c>
      <c r="D48" s="270"/>
      <c r="E48" s="110" t="s">
        <v>30</v>
      </c>
      <c r="F48" s="111">
        <v>0.5</v>
      </c>
      <c r="G48" s="112">
        <v>2.97</v>
      </c>
    </row>
    <row r="49" spans="1:7" ht="42.75" customHeight="1" x14ac:dyDescent="0.2">
      <c r="A49" s="99" t="s">
        <v>21</v>
      </c>
      <c r="B49" s="105"/>
      <c r="C49" s="269" t="s">
        <v>141</v>
      </c>
      <c r="D49" s="270"/>
      <c r="E49" s="110" t="s">
        <v>140</v>
      </c>
      <c r="F49" s="111">
        <v>0.2</v>
      </c>
      <c r="G49" s="112">
        <v>3.59</v>
      </c>
    </row>
    <row r="50" spans="1:7" ht="42.75" customHeight="1" x14ac:dyDescent="0.2">
      <c r="A50" s="99" t="s">
        <v>21</v>
      </c>
      <c r="B50" s="105"/>
      <c r="C50" s="269" t="s">
        <v>189</v>
      </c>
      <c r="D50" s="270"/>
      <c r="E50" s="110" t="s">
        <v>67</v>
      </c>
      <c r="F50" s="111">
        <v>3.2</v>
      </c>
      <c r="G50" s="112">
        <v>92.6</v>
      </c>
    </row>
    <row r="51" spans="1:7" ht="42.75" customHeight="1" x14ac:dyDescent="0.2">
      <c r="A51" s="99" t="s">
        <v>21</v>
      </c>
      <c r="B51" s="105"/>
      <c r="C51" s="269" t="s">
        <v>190</v>
      </c>
      <c r="D51" s="270"/>
      <c r="E51" s="110" t="s">
        <v>30</v>
      </c>
      <c r="F51" s="111">
        <v>0.36</v>
      </c>
      <c r="G51" s="112">
        <v>357.58</v>
      </c>
    </row>
    <row r="52" spans="1:7" ht="42.75" customHeight="1" x14ac:dyDescent="0.25">
      <c r="A52" s="100" t="s">
        <v>137</v>
      </c>
      <c r="B52" s="116" t="s">
        <v>191</v>
      </c>
      <c r="C52" s="273" t="s">
        <v>70</v>
      </c>
      <c r="D52" s="274"/>
      <c r="E52" s="102" t="s">
        <v>67</v>
      </c>
      <c r="F52" s="103"/>
      <c r="G52" s="104">
        <f>SUM(G53:G57)</f>
        <v>53.529999999999994</v>
      </c>
    </row>
    <row r="53" spans="1:7" ht="42.75" customHeight="1" x14ac:dyDescent="0.2">
      <c r="A53" s="99" t="s">
        <v>21</v>
      </c>
      <c r="B53" s="105">
        <v>88309</v>
      </c>
      <c r="C53" s="269" t="s">
        <v>187</v>
      </c>
      <c r="D53" s="270"/>
      <c r="E53" s="110" t="s">
        <v>140</v>
      </c>
      <c r="F53" s="117" t="s">
        <v>192</v>
      </c>
      <c r="G53" s="112">
        <v>9.48</v>
      </c>
    </row>
    <row r="54" spans="1:7" ht="42.75" customHeight="1" x14ac:dyDescent="0.2">
      <c r="A54" s="99" t="s">
        <v>21</v>
      </c>
      <c r="B54" s="105">
        <v>88316</v>
      </c>
      <c r="C54" s="269" t="s">
        <v>141</v>
      </c>
      <c r="D54" s="270"/>
      <c r="E54" s="110" t="s">
        <v>140</v>
      </c>
      <c r="F54" s="117" t="s">
        <v>193</v>
      </c>
      <c r="G54" s="112">
        <v>25.72</v>
      </c>
    </row>
    <row r="55" spans="1:7" ht="42.75" customHeight="1" x14ac:dyDescent="0.2">
      <c r="A55" s="99" t="s">
        <v>21</v>
      </c>
      <c r="B55" s="118" t="s">
        <v>194</v>
      </c>
      <c r="C55" s="269" t="s">
        <v>195</v>
      </c>
      <c r="D55" s="270"/>
      <c r="E55" s="110" t="s">
        <v>45</v>
      </c>
      <c r="F55" s="117" t="s">
        <v>196</v>
      </c>
      <c r="G55" s="112">
        <v>13.02</v>
      </c>
    </row>
    <row r="56" spans="1:7" ht="42.75" customHeight="1" x14ac:dyDescent="0.2">
      <c r="A56" s="99" t="s">
        <v>21</v>
      </c>
      <c r="B56" s="118" t="s">
        <v>197</v>
      </c>
      <c r="C56" s="269" t="s">
        <v>198</v>
      </c>
      <c r="D56" s="270"/>
      <c r="E56" s="110" t="s">
        <v>143</v>
      </c>
      <c r="F56" s="117" t="s">
        <v>199</v>
      </c>
      <c r="G56" s="112">
        <v>2.23</v>
      </c>
    </row>
    <row r="57" spans="1:7" ht="42.75" customHeight="1" x14ac:dyDescent="0.2">
      <c r="A57" s="99" t="s">
        <v>21</v>
      </c>
      <c r="B57" s="118" t="s">
        <v>200</v>
      </c>
      <c r="C57" s="269" t="s">
        <v>201</v>
      </c>
      <c r="D57" s="270"/>
      <c r="E57" s="110" t="s">
        <v>143</v>
      </c>
      <c r="F57" s="117" t="s">
        <v>202</v>
      </c>
      <c r="G57" s="112">
        <v>3.08</v>
      </c>
    </row>
    <row r="58" spans="1:7" ht="42.75" customHeight="1" x14ac:dyDescent="0.25">
      <c r="A58" s="100" t="s">
        <v>137</v>
      </c>
      <c r="B58" s="101">
        <v>22573</v>
      </c>
      <c r="C58" s="273" t="s">
        <v>203</v>
      </c>
      <c r="D58" s="274"/>
      <c r="E58" s="119" t="s">
        <v>83</v>
      </c>
      <c r="F58" s="103"/>
      <c r="G58" s="104">
        <f>G59+G60+G61+G62+G63+G64+G65+G66+G67+G68</f>
        <v>586.23</v>
      </c>
    </row>
    <row r="59" spans="1:7" ht="42.75" customHeight="1" x14ac:dyDescent="0.2">
      <c r="A59" s="99" t="s">
        <v>21</v>
      </c>
      <c r="B59" s="105">
        <v>5824</v>
      </c>
      <c r="C59" s="269" t="s">
        <v>204</v>
      </c>
      <c r="D59" s="270"/>
      <c r="E59" s="120" t="s">
        <v>150</v>
      </c>
      <c r="F59" s="121" t="s">
        <v>205</v>
      </c>
      <c r="G59" s="225">
        <v>74.16</v>
      </c>
    </row>
    <row r="60" spans="1:7" ht="42.75" customHeight="1" x14ac:dyDescent="0.2">
      <c r="A60" s="99" t="s">
        <v>21</v>
      </c>
      <c r="B60" s="105">
        <v>88278</v>
      </c>
      <c r="C60" s="269" t="s">
        <v>206</v>
      </c>
      <c r="D60" s="270"/>
      <c r="E60" s="120" t="s">
        <v>140</v>
      </c>
      <c r="F60" s="121" t="s">
        <v>207</v>
      </c>
      <c r="G60" s="225">
        <v>8.34</v>
      </c>
    </row>
    <row r="61" spans="1:7" ht="42.75" customHeight="1" x14ac:dyDescent="0.2">
      <c r="A61" s="99" t="s">
        <v>21</v>
      </c>
      <c r="B61" s="105">
        <v>88316</v>
      </c>
      <c r="C61" s="269" t="s">
        <v>141</v>
      </c>
      <c r="D61" s="270"/>
      <c r="E61" s="120" t="s">
        <v>140</v>
      </c>
      <c r="F61" s="121" t="s">
        <v>208</v>
      </c>
      <c r="G61" s="225">
        <v>11.28</v>
      </c>
    </row>
    <row r="62" spans="1:7" ht="42.75" customHeight="1" x14ac:dyDescent="0.2">
      <c r="A62" s="99" t="s">
        <v>21</v>
      </c>
      <c r="B62" s="105">
        <v>100723</v>
      </c>
      <c r="C62" s="269" t="s">
        <v>209</v>
      </c>
      <c r="D62" s="270"/>
      <c r="E62" s="120" t="s">
        <v>30</v>
      </c>
      <c r="F62" s="121" t="s">
        <v>210</v>
      </c>
      <c r="G62" s="225">
        <v>11.08</v>
      </c>
    </row>
    <row r="63" spans="1:7" ht="42.75" customHeight="1" x14ac:dyDescent="0.2">
      <c r="A63" s="99" t="s">
        <v>21</v>
      </c>
      <c r="B63" s="105">
        <v>93358</v>
      </c>
      <c r="C63" s="269" t="s">
        <v>211</v>
      </c>
      <c r="D63" s="270"/>
      <c r="E63" s="120" t="s">
        <v>143</v>
      </c>
      <c r="F63" s="121" t="s">
        <v>212</v>
      </c>
      <c r="G63" s="225">
        <v>2.09</v>
      </c>
    </row>
    <row r="64" spans="1:7" ht="42.75" customHeight="1" x14ac:dyDescent="0.2">
      <c r="A64" s="99" t="s">
        <v>21</v>
      </c>
      <c r="B64" s="105">
        <v>94963</v>
      </c>
      <c r="C64" s="269" t="s">
        <v>174</v>
      </c>
      <c r="D64" s="270"/>
      <c r="E64" s="120" t="s">
        <v>143</v>
      </c>
      <c r="F64" s="121" t="s">
        <v>213</v>
      </c>
      <c r="G64" s="225">
        <v>12.16</v>
      </c>
    </row>
    <row r="65" spans="1:7" ht="42.75" customHeight="1" x14ac:dyDescent="0.2">
      <c r="A65" s="99" t="s">
        <v>21</v>
      </c>
      <c r="B65" s="105">
        <v>92873</v>
      </c>
      <c r="C65" s="269" t="s">
        <v>176</v>
      </c>
      <c r="D65" s="270"/>
      <c r="E65" s="120" t="s">
        <v>143</v>
      </c>
      <c r="F65" s="121" t="s">
        <v>213</v>
      </c>
      <c r="G65" s="225">
        <v>5.18</v>
      </c>
    </row>
    <row r="66" spans="1:7" ht="42.75" customHeight="1" x14ac:dyDescent="0.2">
      <c r="A66" s="99" t="s">
        <v>21</v>
      </c>
      <c r="B66" s="105">
        <v>97914</v>
      </c>
      <c r="C66" s="269" t="s">
        <v>214</v>
      </c>
      <c r="D66" s="270"/>
      <c r="E66" s="120" t="s">
        <v>182</v>
      </c>
      <c r="F66" s="121" t="s">
        <v>215</v>
      </c>
      <c r="G66" s="225">
        <v>1.56</v>
      </c>
    </row>
    <row r="67" spans="1:7" ht="42.75" customHeight="1" x14ac:dyDescent="0.2">
      <c r="A67" s="99" t="s">
        <v>21</v>
      </c>
      <c r="B67" s="105">
        <v>21013</v>
      </c>
      <c r="C67" s="269" t="s">
        <v>216</v>
      </c>
      <c r="D67" s="270"/>
      <c r="E67" s="122" t="s">
        <v>67</v>
      </c>
      <c r="F67" s="123" t="s">
        <v>217</v>
      </c>
      <c r="G67" s="226">
        <v>313.52999999999997</v>
      </c>
    </row>
    <row r="68" spans="1:7" ht="42.75" customHeight="1" thickBot="1" x14ac:dyDescent="0.25">
      <c r="A68" s="227" t="s">
        <v>21</v>
      </c>
      <c r="B68" s="124">
        <v>13521</v>
      </c>
      <c r="C68" s="271" t="s">
        <v>130</v>
      </c>
      <c r="D68" s="272"/>
      <c r="E68" s="228" t="s">
        <v>83</v>
      </c>
      <c r="F68" s="229">
        <v>1</v>
      </c>
      <c r="G68" s="230">
        <v>146.85</v>
      </c>
    </row>
    <row r="69" spans="1:7" ht="21.75" customHeight="1" x14ac:dyDescent="0.2">
      <c r="C69" s="125"/>
    </row>
    <row r="72" spans="1:7" ht="21.75" customHeight="1" x14ac:dyDescent="0.2">
      <c r="E72" t="s">
        <v>218</v>
      </c>
    </row>
  </sheetData>
  <mergeCells count="68">
    <mergeCell ref="C12:D12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7:D67"/>
    <mergeCell ref="C68:D68"/>
    <mergeCell ref="C61:D61"/>
    <mergeCell ref="C62:D62"/>
    <mergeCell ref="C63:D63"/>
    <mergeCell ref="C64:D64"/>
    <mergeCell ref="C65:D65"/>
    <mergeCell ref="C66:D66"/>
  </mergeCells>
  <pageMargins left="0.511811024" right="0.511811024" top="0.78740157499999996" bottom="0.78740157499999996" header="0.31496062000000002" footer="0.31496062000000002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>
      <selection activeCell="I75" sqref="I75"/>
    </sheetView>
  </sheetViews>
  <sheetFormatPr defaultRowHeight="14.25" x14ac:dyDescent="0.2"/>
  <cols>
    <col min="1" max="1" width="5.375" style="126" customWidth="1"/>
    <col min="2" max="2" width="9.75" style="126" customWidth="1"/>
    <col min="3" max="5" width="9" style="126"/>
    <col min="6" max="6" width="17.625" style="126" customWidth="1"/>
    <col min="7" max="7" width="13.125" style="163" customWidth="1"/>
    <col min="8" max="8" width="11.5" style="126" customWidth="1"/>
    <col min="9" max="9" width="12.5" style="126" customWidth="1"/>
    <col min="10" max="10" width="9" style="126"/>
    <col min="11" max="11" width="13.625" style="127" customWidth="1"/>
    <col min="12" max="256" width="9" style="126"/>
    <col min="257" max="257" width="5.375" style="126" customWidth="1"/>
    <col min="258" max="258" width="9.75" style="126" customWidth="1"/>
    <col min="259" max="261" width="9" style="126"/>
    <col min="262" max="262" width="17.625" style="126" customWidth="1"/>
    <col min="263" max="263" width="13.125" style="126" customWidth="1"/>
    <col min="264" max="264" width="11.5" style="126" customWidth="1"/>
    <col min="265" max="265" width="12.5" style="126" customWidth="1"/>
    <col min="266" max="266" width="9" style="126"/>
    <col min="267" max="267" width="13.625" style="126" customWidth="1"/>
    <col min="268" max="512" width="9" style="126"/>
    <col min="513" max="513" width="5.375" style="126" customWidth="1"/>
    <col min="514" max="514" width="9.75" style="126" customWidth="1"/>
    <col min="515" max="517" width="9" style="126"/>
    <col min="518" max="518" width="17.625" style="126" customWidth="1"/>
    <col min="519" max="519" width="13.125" style="126" customWidth="1"/>
    <col min="520" max="520" width="11.5" style="126" customWidth="1"/>
    <col min="521" max="521" width="12.5" style="126" customWidth="1"/>
    <col min="522" max="522" width="9" style="126"/>
    <col min="523" max="523" width="13.625" style="126" customWidth="1"/>
    <col min="524" max="768" width="9" style="126"/>
    <col min="769" max="769" width="5.375" style="126" customWidth="1"/>
    <col min="770" max="770" width="9.75" style="126" customWidth="1"/>
    <col min="771" max="773" width="9" style="126"/>
    <col min="774" max="774" width="17.625" style="126" customWidth="1"/>
    <col min="775" max="775" width="13.125" style="126" customWidth="1"/>
    <col min="776" max="776" width="11.5" style="126" customWidth="1"/>
    <col min="777" max="777" width="12.5" style="126" customWidth="1"/>
    <col min="778" max="778" width="9" style="126"/>
    <col min="779" max="779" width="13.625" style="126" customWidth="1"/>
    <col min="780" max="1024" width="9" style="126"/>
    <col min="1025" max="1025" width="5.375" style="126" customWidth="1"/>
    <col min="1026" max="1026" width="9.75" style="126" customWidth="1"/>
    <col min="1027" max="1029" width="9" style="126"/>
    <col min="1030" max="1030" width="17.625" style="126" customWidth="1"/>
    <col min="1031" max="1031" width="13.125" style="126" customWidth="1"/>
    <col min="1032" max="1032" width="11.5" style="126" customWidth="1"/>
    <col min="1033" max="1033" width="12.5" style="126" customWidth="1"/>
    <col min="1034" max="1034" width="9" style="126"/>
    <col min="1035" max="1035" width="13.625" style="126" customWidth="1"/>
    <col min="1036" max="1280" width="9" style="126"/>
    <col min="1281" max="1281" width="5.375" style="126" customWidth="1"/>
    <col min="1282" max="1282" width="9.75" style="126" customWidth="1"/>
    <col min="1283" max="1285" width="9" style="126"/>
    <col min="1286" max="1286" width="17.625" style="126" customWidth="1"/>
    <col min="1287" max="1287" width="13.125" style="126" customWidth="1"/>
    <col min="1288" max="1288" width="11.5" style="126" customWidth="1"/>
    <col min="1289" max="1289" width="12.5" style="126" customWidth="1"/>
    <col min="1290" max="1290" width="9" style="126"/>
    <col min="1291" max="1291" width="13.625" style="126" customWidth="1"/>
    <col min="1292" max="1536" width="9" style="126"/>
    <col min="1537" max="1537" width="5.375" style="126" customWidth="1"/>
    <col min="1538" max="1538" width="9.75" style="126" customWidth="1"/>
    <col min="1539" max="1541" width="9" style="126"/>
    <col min="1542" max="1542" width="17.625" style="126" customWidth="1"/>
    <col min="1543" max="1543" width="13.125" style="126" customWidth="1"/>
    <col min="1544" max="1544" width="11.5" style="126" customWidth="1"/>
    <col min="1545" max="1545" width="12.5" style="126" customWidth="1"/>
    <col min="1546" max="1546" width="9" style="126"/>
    <col min="1547" max="1547" width="13.625" style="126" customWidth="1"/>
    <col min="1548" max="1792" width="9" style="126"/>
    <col min="1793" max="1793" width="5.375" style="126" customWidth="1"/>
    <col min="1794" max="1794" width="9.75" style="126" customWidth="1"/>
    <col min="1795" max="1797" width="9" style="126"/>
    <col min="1798" max="1798" width="17.625" style="126" customWidth="1"/>
    <col min="1799" max="1799" width="13.125" style="126" customWidth="1"/>
    <col min="1800" max="1800" width="11.5" style="126" customWidth="1"/>
    <col min="1801" max="1801" width="12.5" style="126" customWidth="1"/>
    <col min="1802" max="1802" width="9" style="126"/>
    <col min="1803" max="1803" width="13.625" style="126" customWidth="1"/>
    <col min="1804" max="2048" width="9" style="126"/>
    <col min="2049" max="2049" width="5.375" style="126" customWidth="1"/>
    <col min="2050" max="2050" width="9.75" style="126" customWidth="1"/>
    <col min="2051" max="2053" width="9" style="126"/>
    <col min="2054" max="2054" width="17.625" style="126" customWidth="1"/>
    <col min="2055" max="2055" width="13.125" style="126" customWidth="1"/>
    <col min="2056" max="2056" width="11.5" style="126" customWidth="1"/>
    <col min="2057" max="2057" width="12.5" style="126" customWidth="1"/>
    <col min="2058" max="2058" width="9" style="126"/>
    <col min="2059" max="2059" width="13.625" style="126" customWidth="1"/>
    <col min="2060" max="2304" width="9" style="126"/>
    <col min="2305" max="2305" width="5.375" style="126" customWidth="1"/>
    <col min="2306" max="2306" width="9.75" style="126" customWidth="1"/>
    <col min="2307" max="2309" width="9" style="126"/>
    <col min="2310" max="2310" width="17.625" style="126" customWidth="1"/>
    <col min="2311" max="2311" width="13.125" style="126" customWidth="1"/>
    <col min="2312" max="2312" width="11.5" style="126" customWidth="1"/>
    <col min="2313" max="2313" width="12.5" style="126" customWidth="1"/>
    <col min="2314" max="2314" width="9" style="126"/>
    <col min="2315" max="2315" width="13.625" style="126" customWidth="1"/>
    <col min="2316" max="2560" width="9" style="126"/>
    <col min="2561" max="2561" width="5.375" style="126" customWidth="1"/>
    <col min="2562" max="2562" width="9.75" style="126" customWidth="1"/>
    <col min="2563" max="2565" width="9" style="126"/>
    <col min="2566" max="2566" width="17.625" style="126" customWidth="1"/>
    <col min="2567" max="2567" width="13.125" style="126" customWidth="1"/>
    <col min="2568" max="2568" width="11.5" style="126" customWidth="1"/>
    <col min="2569" max="2569" width="12.5" style="126" customWidth="1"/>
    <col min="2570" max="2570" width="9" style="126"/>
    <col min="2571" max="2571" width="13.625" style="126" customWidth="1"/>
    <col min="2572" max="2816" width="9" style="126"/>
    <col min="2817" max="2817" width="5.375" style="126" customWidth="1"/>
    <col min="2818" max="2818" width="9.75" style="126" customWidth="1"/>
    <col min="2819" max="2821" width="9" style="126"/>
    <col min="2822" max="2822" width="17.625" style="126" customWidth="1"/>
    <col min="2823" max="2823" width="13.125" style="126" customWidth="1"/>
    <col min="2824" max="2824" width="11.5" style="126" customWidth="1"/>
    <col min="2825" max="2825" width="12.5" style="126" customWidth="1"/>
    <col min="2826" max="2826" width="9" style="126"/>
    <col min="2827" max="2827" width="13.625" style="126" customWidth="1"/>
    <col min="2828" max="3072" width="9" style="126"/>
    <col min="3073" max="3073" width="5.375" style="126" customWidth="1"/>
    <col min="3074" max="3074" width="9.75" style="126" customWidth="1"/>
    <col min="3075" max="3077" width="9" style="126"/>
    <col min="3078" max="3078" width="17.625" style="126" customWidth="1"/>
    <col min="3079" max="3079" width="13.125" style="126" customWidth="1"/>
    <col min="3080" max="3080" width="11.5" style="126" customWidth="1"/>
    <col min="3081" max="3081" width="12.5" style="126" customWidth="1"/>
    <col min="3082" max="3082" width="9" style="126"/>
    <col min="3083" max="3083" width="13.625" style="126" customWidth="1"/>
    <col min="3084" max="3328" width="9" style="126"/>
    <col min="3329" max="3329" width="5.375" style="126" customWidth="1"/>
    <col min="3330" max="3330" width="9.75" style="126" customWidth="1"/>
    <col min="3331" max="3333" width="9" style="126"/>
    <col min="3334" max="3334" width="17.625" style="126" customWidth="1"/>
    <col min="3335" max="3335" width="13.125" style="126" customWidth="1"/>
    <col min="3336" max="3336" width="11.5" style="126" customWidth="1"/>
    <col min="3337" max="3337" width="12.5" style="126" customWidth="1"/>
    <col min="3338" max="3338" width="9" style="126"/>
    <col min="3339" max="3339" width="13.625" style="126" customWidth="1"/>
    <col min="3340" max="3584" width="9" style="126"/>
    <col min="3585" max="3585" width="5.375" style="126" customWidth="1"/>
    <col min="3586" max="3586" width="9.75" style="126" customWidth="1"/>
    <col min="3587" max="3589" width="9" style="126"/>
    <col min="3590" max="3590" width="17.625" style="126" customWidth="1"/>
    <col min="3591" max="3591" width="13.125" style="126" customWidth="1"/>
    <col min="3592" max="3592" width="11.5" style="126" customWidth="1"/>
    <col min="3593" max="3593" width="12.5" style="126" customWidth="1"/>
    <col min="3594" max="3594" width="9" style="126"/>
    <col min="3595" max="3595" width="13.625" style="126" customWidth="1"/>
    <col min="3596" max="3840" width="9" style="126"/>
    <col min="3841" max="3841" width="5.375" style="126" customWidth="1"/>
    <col min="3842" max="3842" width="9.75" style="126" customWidth="1"/>
    <col min="3843" max="3845" width="9" style="126"/>
    <col min="3846" max="3846" width="17.625" style="126" customWidth="1"/>
    <col min="3847" max="3847" width="13.125" style="126" customWidth="1"/>
    <col min="3848" max="3848" width="11.5" style="126" customWidth="1"/>
    <col min="3849" max="3849" width="12.5" style="126" customWidth="1"/>
    <col min="3850" max="3850" width="9" style="126"/>
    <col min="3851" max="3851" width="13.625" style="126" customWidth="1"/>
    <col min="3852" max="4096" width="9" style="126"/>
    <col min="4097" max="4097" width="5.375" style="126" customWidth="1"/>
    <col min="4098" max="4098" width="9.75" style="126" customWidth="1"/>
    <col min="4099" max="4101" width="9" style="126"/>
    <col min="4102" max="4102" width="17.625" style="126" customWidth="1"/>
    <col min="4103" max="4103" width="13.125" style="126" customWidth="1"/>
    <col min="4104" max="4104" width="11.5" style="126" customWidth="1"/>
    <col min="4105" max="4105" width="12.5" style="126" customWidth="1"/>
    <col min="4106" max="4106" width="9" style="126"/>
    <col min="4107" max="4107" width="13.625" style="126" customWidth="1"/>
    <col min="4108" max="4352" width="9" style="126"/>
    <col min="4353" max="4353" width="5.375" style="126" customWidth="1"/>
    <col min="4354" max="4354" width="9.75" style="126" customWidth="1"/>
    <col min="4355" max="4357" width="9" style="126"/>
    <col min="4358" max="4358" width="17.625" style="126" customWidth="1"/>
    <col min="4359" max="4359" width="13.125" style="126" customWidth="1"/>
    <col min="4360" max="4360" width="11.5" style="126" customWidth="1"/>
    <col min="4361" max="4361" width="12.5" style="126" customWidth="1"/>
    <col min="4362" max="4362" width="9" style="126"/>
    <col min="4363" max="4363" width="13.625" style="126" customWidth="1"/>
    <col min="4364" max="4608" width="9" style="126"/>
    <col min="4609" max="4609" width="5.375" style="126" customWidth="1"/>
    <col min="4610" max="4610" width="9.75" style="126" customWidth="1"/>
    <col min="4611" max="4613" width="9" style="126"/>
    <col min="4614" max="4614" width="17.625" style="126" customWidth="1"/>
    <col min="4615" max="4615" width="13.125" style="126" customWidth="1"/>
    <col min="4616" max="4616" width="11.5" style="126" customWidth="1"/>
    <col min="4617" max="4617" width="12.5" style="126" customWidth="1"/>
    <col min="4618" max="4618" width="9" style="126"/>
    <col min="4619" max="4619" width="13.625" style="126" customWidth="1"/>
    <col min="4620" max="4864" width="9" style="126"/>
    <col min="4865" max="4865" width="5.375" style="126" customWidth="1"/>
    <col min="4866" max="4866" width="9.75" style="126" customWidth="1"/>
    <col min="4867" max="4869" width="9" style="126"/>
    <col min="4870" max="4870" width="17.625" style="126" customWidth="1"/>
    <col min="4871" max="4871" width="13.125" style="126" customWidth="1"/>
    <col min="4872" max="4872" width="11.5" style="126" customWidth="1"/>
    <col min="4873" max="4873" width="12.5" style="126" customWidth="1"/>
    <col min="4874" max="4874" width="9" style="126"/>
    <col min="4875" max="4875" width="13.625" style="126" customWidth="1"/>
    <col min="4876" max="5120" width="9" style="126"/>
    <col min="5121" max="5121" width="5.375" style="126" customWidth="1"/>
    <col min="5122" max="5122" width="9.75" style="126" customWidth="1"/>
    <col min="5123" max="5125" width="9" style="126"/>
    <col min="5126" max="5126" width="17.625" style="126" customWidth="1"/>
    <col min="5127" max="5127" width="13.125" style="126" customWidth="1"/>
    <col min="5128" max="5128" width="11.5" style="126" customWidth="1"/>
    <col min="5129" max="5129" width="12.5" style="126" customWidth="1"/>
    <col min="5130" max="5130" width="9" style="126"/>
    <col min="5131" max="5131" width="13.625" style="126" customWidth="1"/>
    <col min="5132" max="5376" width="9" style="126"/>
    <col min="5377" max="5377" width="5.375" style="126" customWidth="1"/>
    <col min="5378" max="5378" width="9.75" style="126" customWidth="1"/>
    <col min="5379" max="5381" width="9" style="126"/>
    <col min="5382" max="5382" width="17.625" style="126" customWidth="1"/>
    <col min="5383" max="5383" width="13.125" style="126" customWidth="1"/>
    <col min="5384" max="5384" width="11.5" style="126" customWidth="1"/>
    <col min="5385" max="5385" width="12.5" style="126" customWidth="1"/>
    <col min="5386" max="5386" width="9" style="126"/>
    <col min="5387" max="5387" width="13.625" style="126" customWidth="1"/>
    <col min="5388" max="5632" width="9" style="126"/>
    <col min="5633" max="5633" width="5.375" style="126" customWidth="1"/>
    <col min="5634" max="5634" width="9.75" style="126" customWidth="1"/>
    <col min="5635" max="5637" width="9" style="126"/>
    <col min="5638" max="5638" width="17.625" style="126" customWidth="1"/>
    <col min="5639" max="5639" width="13.125" style="126" customWidth="1"/>
    <col min="5640" max="5640" width="11.5" style="126" customWidth="1"/>
    <col min="5641" max="5641" width="12.5" style="126" customWidth="1"/>
    <col min="5642" max="5642" width="9" style="126"/>
    <col min="5643" max="5643" width="13.625" style="126" customWidth="1"/>
    <col min="5644" max="5888" width="9" style="126"/>
    <col min="5889" max="5889" width="5.375" style="126" customWidth="1"/>
    <col min="5890" max="5890" width="9.75" style="126" customWidth="1"/>
    <col min="5891" max="5893" width="9" style="126"/>
    <col min="5894" max="5894" width="17.625" style="126" customWidth="1"/>
    <col min="5895" max="5895" width="13.125" style="126" customWidth="1"/>
    <col min="5896" max="5896" width="11.5" style="126" customWidth="1"/>
    <col min="5897" max="5897" width="12.5" style="126" customWidth="1"/>
    <col min="5898" max="5898" width="9" style="126"/>
    <col min="5899" max="5899" width="13.625" style="126" customWidth="1"/>
    <col min="5900" max="6144" width="9" style="126"/>
    <col min="6145" max="6145" width="5.375" style="126" customWidth="1"/>
    <col min="6146" max="6146" width="9.75" style="126" customWidth="1"/>
    <col min="6147" max="6149" width="9" style="126"/>
    <col min="6150" max="6150" width="17.625" style="126" customWidth="1"/>
    <col min="6151" max="6151" width="13.125" style="126" customWidth="1"/>
    <col min="6152" max="6152" width="11.5" style="126" customWidth="1"/>
    <col min="6153" max="6153" width="12.5" style="126" customWidth="1"/>
    <col min="6154" max="6154" width="9" style="126"/>
    <col min="6155" max="6155" width="13.625" style="126" customWidth="1"/>
    <col min="6156" max="6400" width="9" style="126"/>
    <col min="6401" max="6401" width="5.375" style="126" customWidth="1"/>
    <col min="6402" max="6402" width="9.75" style="126" customWidth="1"/>
    <col min="6403" max="6405" width="9" style="126"/>
    <col min="6406" max="6406" width="17.625" style="126" customWidth="1"/>
    <col min="6407" max="6407" width="13.125" style="126" customWidth="1"/>
    <col min="6408" max="6408" width="11.5" style="126" customWidth="1"/>
    <col min="6409" max="6409" width="12.5" style="126" customWidth="1"/>
    <col min="6410" max="6410" width="9" style="126"/>
    <col min="6411" max="6411" width="13.625" style="126" customWidth="1"/>
    <col min="6412" max="6656" width="9" style="126"/>
    <col min="6657" max="6657" width="5.375" style="126" customWidth="1"/>
    <col min="6658" max="6658" width="9.75" style="126" customWidth="1"/>
    <col min="6659" max="6661" width="9" style="126"/>
    <col min="6662" max="6662" width="17.625" style="126" customWidth="1"/>
    <col min="6663" max="6663" width="13.125" style="126" customWidth="1"/>
    <col min="6664" max="6664" width="11.5" style="126" customWidth="1"/>
    <col min="6665" max="6665" width="12.5" style="126" customWidth="1"/>
    <col min="6666" max="6666" width="9" style="126"/>
    <col min="6667" max="6667" width="13.625" style="126" customWidth="1"/>
    <col min="6668" max="6912" width="9" style="126"/>
    <col min="6913" max="6913" width="5.375" style="126" customWidth="1"/>
    <col min="6914" max="6914" width="9.75" style="126" customWidth="1"/>
    <col min="6915" max="6917" width="9" style="126"/>
    <col min="6918" max="6918" width="17.625" style="126" customWidth="1"/>
    <col min="6919" max="6919" width="13.125" style="126" customWidth="1"/>
    <col min="6920" max="6920" width="11.5" style="126" customWidth="1"/>
    <col min="6921" max="6921" width="12.5" style="126" customWidth="1"/>
    <col min="6922" max="6922" width="9" style="126"/>
    <col min="6923" max="6923" width="13.625" style="126" customWidth="1"/>
    <col min="6924" max="7168" width="9" style="126"/>
    <col min="7169" max="7169" width="5.375" style="126" customWidth="1"/>
    <col min="7170" max="7170" width="9.75" style="126" customWidth="1"/>
    <col min="7171" max="7173" width="9" style="126"/>
    <col min="7174" max="7174" width="17.625" style="126" customWidth="1"/>
    <col min="7175" max="7175" width="13.125" style="126" customWidth="1"/>
    <col min="7176" max="7176" width="11.5" style="126" customWidth="1"/>
    <col min="7177" max="7177" width="12.5" style="126" customWidth="1"/>
    <col min="7178" max="7178" width="9" style="126"/>
    <col min="7179" max="7179" width="13.625" style="126" customWidth="1"/>
    <col min="7180" max="7424" width="9" style="126"/>
    <col min="7425" max="7425" width="5.375" style="126" customWidth="1"/>
    <col min="7426" max="7426" width="9.75" style="126" customWidth="1"/>
    <col min="7427" max="7429" width="9" style="126"/>
    <col min="7430" max="7430" width="17.625" style="126" customWidth="1"/>
    <col min="7431" max="7431" width="13.125" style="126" customWidth="1"/>
    <col min="7432" max="7432" width="11.5" style="126" customWidth="1"/>
    <col min="7433" max="7433" width="12.5" style="126" customWidth="1"/>
    <col min="7434" max="7434" width="9" style="126"/>
    <col min="7435" max="7435" width="13.625" style="126" customWidth="1"/>
    <col min="7436" max="7680" width="9" style="126"/>
    <col min="7681" max="7681" width="5.375" style="126" customWidth="1"/>
    <col min="7682" max="7682" width="9.75" style="126" customWidth="1"/>
    <col min="7683" max="7685" width="9" style="126"/>
    <col min="7686" max="7686" width="17.625" style="126" customWidth="1"/>
    <col min="7687" max="7687" width="13.125" style="126" customWidth="1"/>
    <col min="7688" max="7688" width="11.5" style="126" customWidth="1"/>
    <col min="7689" max="7689" width="12.5" style="126" customWidth="1"/>
    <col min="7690" max="7690" width="9" style="126"/>
    <col min="7691" max="7691" width="13.625" style="126" customWidth="1"/>
    <col min="7692" max="7936" width="9" style="126"/>
    <col min="7937" max="7937" width="5.375" style="126" customWidth="1"/>
    <col min="7938" max="7938" width="9.75" style="126" customWidth="1"/>
    <col min="7939" max="7941" width="9" style="126"/>
    <col min="7942" max="7942" width="17.625" style="126" customWidth="1"/>
    <col min="7943" max="7943" width="13.125" style="126" customWidth="1"/>
    <col min="7944" max="7944" width="11.5" style="126" customWidth="1"/>
    <col min="7945" max="7945" width="12.5" style="126" customWidth="1"/>
    <col min="7946" max="7946" width="9" style="126"/>
    <col min="7947" max="7947" width="13.625" style="126" customWidth="1"/>
    <col min="7948" max="8192" width="9" style="126"/>
    <col min="8193" max="8193" width="5.375" style="126" customWidth="1"/>
    <col min="8194" max="8194" width="9.75" style="126" customWidth="1"/>
    <col min="8195" max="8197" width="9" style="126"/>
    <col min="8198" max="8198" width="17.625" style="126" customWidth="1"/>
    <col min="8199" max="8199" width="13.125" style="126" customWidth="1"/>
    <col min="8200" max="8200" width="11.5" style="126" customWidth="1"/>
    <col min="8201" max="8201" width="12.5" style="126" customWidth="1"/>
    <col min="8202" max="8202" width="9" style="126"/>
    <col min="8203" max="8203" width="13.625" style="126" customWidth="1"/>
    <col min="8204" max="8448" width="9" style="126"/>
    <col min="8449" max="8449" width="5.375" style="126" customWidth="1"/>
    <col min="8450" max="8450" width="9.75" style="126" customWidth="1"/>
    <col min="8451" max="8453" width="9" style="126"/>
    <col min="8454" max="8454" width="17.625" style="126" customWidth="1"/>
    <col min="8455" max="8455" width="13.125" style="126" customWidth="1"/>
    <col min="8456" max="8456" width="11.5" style="126" customWidth="1"/>
    <col min="8457" max="8457" width="12.5" style="126" customWidth="1"/>
    <col min="8458" max="8458" width="9" style="126"/>
    <col min="8459" max="8459" width="13.625" style="126" customWidth="1"/>
    <col min="8460" max="8704" width="9" style="126"/>
    <col min="8705" max="8705" width="5.375" style="126" customWidth="1"/>
    <col min="8706" max="8706" width="9.75" style="126" customWidth="1"/>
    <col min="8707" max="8709" width="9" style="126"/>
    <col min="8710" max="8710" width="17.625" style="126" customWidth="1"/>
    <col min="8711" max="8711" width="13.125" style="126" customWidth="1"/>
    <col min="8712" max="8712" width="11.5" style="126" customWidth="1"/>
    <col min="8713" max="8713" width="12.5" style="126" customWidth="1"/>
    <col min="8714" max="8714" width="9" style="126"/>
    <col min="8715" max="8715" width="13.625" style="126" customWidth="1"/>
    <col min="8716" max="8960" width="9" style="126"/>
    <col min="8961" max="8961" width="5.375" style="126" customWidth="1"/>
    <col min="8962" max="8962" width="9.75" style="126" customWidth="1"/>
    <col min="8963" max="8965" width="9" style="126"/>
    <col min="8966" max="8966" width="17.625" style="126" customWidth="1"/>
    <col min="8967" max="8967" width="13.125" style="126" customWidth="1"/>
    <col min="8968" max="8968" width="11.5" style="126" customWidth="1"/>
    <col min="8969" max="8969" width="12.5" style="126" customWidth="1"/>
    <col min="8970" max="8970" width="9" style="126"/>
    <col min="8971" max="8971" width="13.625" style="126" customWidth="1"/>
    <col min="8972" max="9216" width="9" style="126"/>
    <col min="9217" max="9217" width="5.375" style="126" customWidth="1"/>
    <col min="9218" max="9218" width="9.75" style="126" customWidth="1"/>
    <col min="9219" max="9221" width="9" style="126"/>
    <col min="9222" max="9222" width="17.625" style="126" customWidth="1"/>
    <col min="9223" max="9223" width="13.125" style="126" customWidth="1"/>
    <col min="9224" max="9224" width="11.5" style="126" customWidth="1"/>
    <col min="9225" max="9225" width="12.5" style="126" customWidth="1"/>
    <col min="9226" max="9226" width="9" style="126"/>
    <col min="9227" max="9227" width="13.625" style="126" customWidth="1"/>
    <col min="9228" max="9472" width="9" style="126"/>
    <col min="9473" max="9473" width="5.375" style="126" customWidth="1"/>
    <col min="9474" max="9474" width="9.75" style="126" customWidth="1"/>
    <col min="9475" max="9477" width="9" style="126"/>
    <col min="9478" max="9478" width="17.625" style="126" customWidth="1"/>
    <col min="9479" max="9479" width="13.125" style="126" customWidth="1"/>
    <col min="9480" max="9480" width="11.5" style="126" customWidth="1"/>
    <col min="9481" max="9481" width="12.5" style="126" customWidth="1"/>
    <col min="9482" max="9482" width="9" style="126"/>
    <col min="9483" max="9483" width="13.625" style="126" customWidth="1"/>
    <col min="9484" max="9728" width="9" style="126"/>
    <col min="9729" max="9729" width="5.375" style="126" customWidth="1"/>
    <col min="9730" max="9730" width="9.75" style="126" customWidth="1"/>
    <col min="9731" max="9733" width="9" style="126"/>
    <col min="9734" max="9734" width="17.625" style="126" customWidth="1"/>
    <col min="9735" max="9735" width="13.125" style="126" customWidth="1"/>
    <col min="9736" max="9736" width="11.5" style="126" customWidth="1"/>
    <col min="9737" max="9737" width="12.5" style="126" customWidth="1"/>
    <col min="9738" max="9738" width="9" style="126"/>
    <col min="9739" max="9739" width="13.625" style="126" customWidth="1"/>
    <col min="9740" max="9984" width="9" style="126"/>
    <col min="9985" max="9985" width="5.375" style="126" customWidth="1"/>
    <col min="9986" max="9986" width="9.75" style="126" customWidth="1"/>
    <col min="9987" max="9989" width="9" style="126"/>
    <col min="9990" max="9990" width="17.625" style="126" customWidth="1"/>
    <col min="9991" max="9991" width="13.125" style="126" customWidth="1"/>
    <col min="9992" max="9992" width="11.5" style="126" customWidth="1"/>
    <col min="9993" max="9993" width="12.5" style="126" customWidth="1"/>
    <col min="9994" max="9994" width="9" style="126"/>
    <col min="9995" max="9995" width="13.625" style="126" customWidth="1"/>
    <col min="9996" max="10240" width="9" style="126"/>
    <col min="10241" max="10241" width="5.375" style="126" customWidth="1"/>
    <col min="10242" max="10242" width="9.75" style="126" customWidth="1"/>
    <col min="10243" max="10245" width="9" style="126"/>
    <col min="10246" max="10246" width="17.625" style="126" customWidth="1"/>
    <col min="10247" max="10247" width="13.125" style="126" customWidth="1"/>
    <col min="10248" max="10248" width="11.5" style="126" customWidth="1"/>
    <col min="10249" max="10249" width="12.5" style="126" customWidth="1"/>
    <col min="10250" max="10250" width="9" style="126"/>
    <col min="10251" max="10251" width="13.625" style="126" customWidth="1"/>
    <col min="10252" max="10496" width="9" style="126"/>
    <col min="10497" max="10497" width="5.375" style="126" customWidth="1"/>
    <col min="10498" max="10498" width="9.75" style="126" customWidth="1"/>
    <col min="10499" max="10501" width="9" style="126"/>
    <col min="10502" max="10502" width="17.625" style="126" customWidth="1"/>
    <col min="10503" max="10503" width="13.125" style="126" customWidth="1"/>
    <col min="10504" max="10504" width="11.5" style="126" customWidth="1"/>
    <col min="10505" max="10505" width="12.5" style="126" customWidth="1"/>
    <col min="10506" max="10506" width="9" style="126"/>
    <col min="10507" max="10507" width="13.625" style="126" customWidth="1"/>
    <col min="10508" max="10752" width="9" style="126"/>
    <col min="10753" max="10753" width="5.375" style="126" customWidth="1"/>
    <col min="10754" max="10754" width="9.75" style="126" customWidth="1"/>
    <col min="10755" max="10757" width="9" style="126"/>
    <col min="10758" max="10758" width="17.625" style="126" customWidth="1"/>
    <col min="10759" max="10759" width="13.125" style="126" customWidth="1"/>
    <col min="10760" max="10760" width="11.5" style="126" customWidth="1"/>
    <col min="10761" max="10761" width="12.5" style="126" customWidth="1"/>
    <col min="10762" max="10762" width="9" style="126"/>
    <col min="10763" max="10763" width="13.625" style="126" customWidth="1"/>
    <col min="10764" max="11008" width="9" style="126"/>
    <col min="11009" max="11009" width="5.375" style="126" customWidth="1"/>
    <col min="11010" max="11010" width="9.75" style="126" customWidth="1"/>
    <col min="11011" max="11013" width="9" style="126"/>
    <col min="11014" max="11014" width="17.625" style="126" customWidth="1"/>
    <col min="11015" max="11015" width="13.125" style="126" customWidth="1"/>
    <col min="11016" max="11016" width="11.5" style="126" customWidth="1"/>
    <col min="11017" max="11017" width="12.5" style="126" customWidth="1"/>
    <col min="11018" max="11018" width="9" style="126"/>
    <col min="11019" max="11019" width="13.625" style="126" customWidth="1"/>
    <col min="11020" max="11264" width="9" style="126"/>
    <col min="11265" max="11265" width="5.375" style="126" customWidth="1"/>
    <col min="11266" max="11266" width="9.75" style="126" customWidth="1"/>
    <col min="11267" max="11269" width="9" style="126"/>
    <col min="11270" max="11270" width="17.625" style="126" customWidth="1"/>
    <col min="11271" max="11271" width="13.125" style="126" customWidth="1"/>
    <col min="11272" max="11272" width="11.5" style="126" customWidth="1"/>
    <col min="11273" max="11273" width="12.5" style="126" customWidth="1"/>
    <col min="11274" max="11274" width="9" style="126"/>
    <col min="11275" max="11275" width="13.625" style="126" customWidth="1"/>
    <col min="11276" max="11520" width="9" style="126"/>
    <col min="11521" max="11521" width="5.375" style="126" customWidth="1"/>
    <col min="11522" max="11522" width="9.75" style="126" customWidth="1"/>
    <col min="11523" max="11525" width="9" style="126"/>
    <col min="11526" max="11526" width="17.625" style="126" customWidth="1"/>
    <col min="11527" max="11527" width="13.125" style="126" customWidth="1"/>
    <col min="11528" max="11528" width="11.5" style="126" customWidth="1"/>
    <col min="11529" max="11529" width="12.5" style="126" customWidth="1"/>
    <col min="11530" max="11530" width="9" style="126"/>
    <col min="11531" max="11531" width="13.625" style="126" customWidth="1"/>
    <col min="11532" max="11776" width="9" style="126"/>
    <col min="11777" max="11777" width="5.375" style="126" customWidth="1"/>
    <col min="11778" max="11778" width="9.75" style="126" customWidth="1"/>
    <col min="11779" max="11781" width="9" style="126"/>
    <col min="11782" max="11782" width="17.625" style="126" customWidth="1"/>
    <col min="11783" max="11783" width="13.125" style="126" customWidth="1"/>
    <col min="11784" max="11784" width="11.5" style="126" customWidth="1"/>
    <col min="11785" max="11785" width="12.5" style="126" customWidth="1"/>
    <col min="11786" max="11786" width="9" style="126"/>
    <col min="11787" max="11787" width="13.625" style="126" customWidth="1"/>
    <col min="11788" max="12032" width="9" style="126"/>
    <col min="12033" max="12033" width="5.375" style="126" customWidth="1"/>
    <col min="12034" max="12034" width="9.75" style="126" customWidth="1"/>
    <col min="12035" max="12037" width="9" style="126"/>
    <col min="12038" max="12038" width="17.625" style="126" customWidth="1"/>
    <col min="12039" max="12039" width="13.125" style="126" customWidth="1"/>
    <col min="12040" max="12040" width="11.5" style="126" customWidth="1"/>
    <col min="12041" max="12041" width="12.5" style="126" customWidth="1"/>
    <col min="12042" max="12042" width="9" style="126"/>
    <col min="12043" max="12043" width="13.625" style="126" customWidth="1"/>
    <col min="12044" max="12288" width="9" style="126"/>
    <col min="12289" max="12289" width="5.375" style="126" customWidth="1"/>
    <col min="12290" max="12290" width="9.75" style="126" customWidth="1"/>
    <col min="12291" max="12293" width="9" style="126"/>
    <col min="12294" max="12294" width="17.625" style="126" customWidth="1"/>
    <col min="12295" max="12295" width="13.125" style="126" customWidth="1"/>
    <col min="12296" max="12296" width="11.5" style="126" customWidth="1"/>
    <col min="12297" max="12297" width="12.5" style="126" customWidth="1"/>
    <col min="12298" max="12298" width="9" style="126"/>
    <col min="12299" max="12299" width="13.625" style="126" customWidth="1"/>
    <col min="12300" max="12544" width="9" style="126"/>
    <col min="12545" max="12545" width="5.375" style="126" customWidth="1"/>
    <col min="12546" max="12546" width="9.75" style="126" customWidth="1"/>
    <col min="12547" max="12549" width="9" style="126"/>
    <col min="12550" max="12550" width="17.625" style="126" customWidth="1"/>
    <col min="12551" max="12551" width="13.125" style="126" customWidth="1"/>
    <col min="12552" max="12552" width="11.5" style="126" customWidth="1"/>
    <col min="12553" max="12553" width="12.5" style="126" customWidth="1"/>
    <col min="12554" max="12554" width="9" style="126"/>
    <col min="12555" max="12555" width="13.625" style="126" customWidth="1"/>
    <col min="12556" max="12800" width="9" style="126"/>
    <col min="12801" max="12801" width="5.375" style="126" customWidth="1"/>
    <col min="12802" max="12802" width="9.75" style="126" customWidth="1"/>
    <col min="12803" max="12805" width="9" style="126"/>
    <col min="12806" max="12806" width="17.625" style="126" customWidth="1"/>
    <col min="12807" max="12807" width="13.125" style="126" customWidth="1"/>
    <col min="12808" max="12808" width="11.5" style="126" customWidth="1"/>
    <col min="12809" max="12809" width="12.5" style="126" customWidth="1"/>
    <col min="12810" max="12810" width="9" style="126"/>
    <col min="12811" max="12811" width="13.625" style="126" customWidth="1"/>
    <col min="12812" max="13056" width="9" style="126"/>
    <col min="13057" max="13057" width="5.375" style="126" customWidth="1"/>
    <col min="13058" max="13058" width="9.75" style="126" customWidth="1"/>
    <col min="13059" max="13061" width="9" style="126"/>
    <col min="13062" max="13062" width="17.625" style="126" customWidth="1"/>
    <col min="13063" max="13063" width="13.125" style="126" customWidth="1"/>
    <col min="13064" max="13064" width="11.5" style="126" customWidth="1"/>
    <col min="13065" max="13065" width="12.5" style="126" customWidth="1"/>
    <col min="13066" max="13066" width="9" style="126"/>
    <col min="13067" max="13067" width="13.625" style="126" customWidth="1"/>
    <col min="13068" max="13312" width="9" style="126"/>
    <col min="13313" max="13313" width="5.375" style="126" customWidth="1"/>
    <col min="13314" max="13314" width="9.75" style="126" customWidth="1"/>
    <col min="13315" max="13317" width="9" style="126"/>
    <col min="13318" max="13318" width="17.625" style="126" customWidth="1"/>
    <col min="13319" max="13319" width="13.125" style="126" customWidth="1"/>
    <col min="13320" max="13320" width="11.5" style="126" customWidth="1"/>
    <col min="13321" max="13321" width="12.5" style="126" customWidth="1"/>
    <col min="13322" max="13322" width="9" style="126"/>
    <col min="13323" max="13323" width="13.625" style="126" customWidth="1"/>
    <col min="13324" max="13568" width="9" style="126"/>
    <col min="13569" max="13569" width="5.375" style="126" customWidth="1"/>
    <col min="13570" max="13570" width="9.75" style="126" customWidth="1"/>
    <col min="13571" max="13573" width="9" style="126"/>
    <col min="13574" max="13574" width="17.625" style="126" customWidth="1"/>
    <col min="13575" max="13575" width="13.125" style="126" customWidth="1"/>
    <col min="13576" max="13576" width="11.5" style="126" customWidth="1"/>
    <col min="13577" max="13577" width="12.5" style="126" customWidth="1"/>
    <col min="13578" max="13578" width="9" style="126"/>
    <col min="13579" max="13579" width="13.625" style="126" customWidth="1"/>
    <col min="13580" max="13824" width="9" style="126"/>
    <col min="13825" max="13825" width="5.375" style="126" customWidth="1"/>
    <col min="13826" max="13826" width="9.75" style="126" customWidth="1"/>
    <col min="13827" max="13829" width="9" style="126"/>
    <col min="13830" max="13830" width="17.625" style="126" customWidth="1"/>
    <col min="13831" max="13831" width="13.125" style="126" customWidth="1"/>
    <col min="13832" max="13832" width="11.5" style="126" customWidth="1"/>
    <col min="13833" max="13833" width="12.5" style="126" customWidth="1"/>
    <col min="13834" max="13834" width="9" style="126"/>
    <col min="13835" max="13835" width="13.625" style="126" customWidth="1"/>
    <col min="13836" max="14080" width="9" style="126"/>
    <col min="14081" max="14081" width="5.375" style="126" customWidth="1"/>
    <col min="14082" max="14082" width="9.75" style="126" customWidth="1"/>
    <col min="14083" max="14085" width="9" style="126"/>
    <col min="14086" max="14086" width="17.625" style="126" customWidth="1"/>
    <col min="14087" max="14087" width="13.125" style="126" customWidth="1"/>
    <col min="14088" max="14088" width="11.5" style="126" customWidth="1"/>
    <col min="14089" max="14089" width="12.5" style="126" customWidth="1"/>
    <col min="14090" max="14090" width="9" style="126"/>
    <col min="14091" max="14091" width="13.625" style="126" customWidth="1"/>
    <col min="14092" max="14336" width="9" style="126"/>
    <col min="14337" max="14337" width="5.375" style="126" customWidth="1"/>
    <col min="14338" max="14338" width="9.75" style="126" customWidth="1"/>
    <col min="14339" max="14341" width="9" style="126"/>
    <col min="14342" max="14342" width="17.625" style="126" customWidth="1"/>
    <col min="14343" max="14343" width="13.125" style="126" customWidth="1"/>
    <col min="14344" max="14344" width="11.5" style="126" customWidth="1"/>
    <col min="14345" max="14345" width="12.5" style="126" customWidth="1"/>
    <col min="14346" max="14346" width="9" style="126"/>
    <col min="14347" max="14347" width="13.625" style="126" customWidth="1"/>
    <col min="14348" max="14592" width="9" style="126"/>
    <col min="14593" max="14593" width="5.375" style="126" customWidth="1"/>
    <col min="14594" max="14594" width="9.75" style="126" customWidth="1"/>
    <col min="14595" max="14597" width="9" style="126"/>
    <col min="14598" max="14598" width="17.625" style="126" customWidth="1"/>
    <col min="14599" max="14599" width="13.125" style="126" customWidth="1"/>
    <col min="14600" max="14600" width="11.5" style="126" customWidth="1"/>
    <col min="14601" max="14601" width="12.5" style="126" customWidth="1"/>
    <col min="14602" max="14602" width="9" style="126"/>
    <col min="14603" max="14603" width="13.625" style="126" customWidth="1"/>
    <col min="14604" max="14848" width="9" style="126"/>
    <col min="14849" max="14849" width="5.375" style="126" customWidth="1"/>
    <col min="14850" max="14850" width="9.75" style="126" customWidth="1"/>
    <col min="14851" max="14853" width="9" style="126"/>
    <col min="14854" max="14854" width="17.625" style="126" customWidth="1"/>
    <col min="14855" max="14855" width="13.125" style="126" customWidth="1"/>
    <col min="14856" max="14856" width="11.5" style="126" customWidth="1"/>
    <col min="14857" max="14857" width="12.5" style="126" customWidth="1"/>
    <col min="14858" max="14858" width="9" style="126"/>
    <col min="14859" max="14859" width="13.625" style="126" customWidth="1"/>
    <col min="14860" max="15104" width="9" style="126"/>
    <col min="15105" max="15105" width="5.375" style="126" customWidth="1"/>
    <col min="15106" max="15106" width="9.75" style="126" customWidth="1"/>
    <col min="15107" max="15109" width="9" style="126"/>
    <col min="15110" max="15110" width="17.625" style="126" customWidth="1"/>
    <col min="15111" max="15111" width="13.125" style="126" customWidth="1"/>
    <col min="15112" max="15112" width="11.5" style="126" customWidth="1"/>
    <col min="15113" max="15113" width="12.5" style="126" customWidth="1"/>
    <col min="15114" max="15114" width="9" style="126"/>
    <col min="15115" max="15115" width="13.625" style="126" customWidth="1"/>
    <col min="15116" max="15360" width="9" style="126"/>
    <col min="15361" max="15361" width="5.375" style="126" customWidth="1"/>
    <col min="15362" max="15362" width="9.75" style="126" customWidth="1"/>
    <col min="15363" max="15365" width="9" style="126"/>
    <col min="15366" max="15366" width="17.625" style="126" customWidth="1"/>
    <col min="15367" max="15367" width="13.125" style="126" customWidth="1"/>
    <col min="15368" max="15368" width="11.5" style="126" customWidth="1"/>
    <col min="15369" max="15369" width="12.5" style="126" customWidth="1"/>
    <col min="15370" max="15370" width="9" style="126"/>
    <col min="15371" max="15371" width="13.625" style="126" customWidth="1"/>
    <col min="15372" max="15616" width="9" style="126"/>
    <col min="15617" max="15617" width="5.375" style="126" customWidth="1"/>
    <col min="15618" max="15618" width="9.75" style="126" customWidth="1"/>
    <col min="15619" max="15621" width="9" style="126"/>
    <col min="15622" max="15622" width="17.625" style="126" customWidth="1"/>
    <col min="15623" max="15623" width="13.125" style="126" customWidth="1"/>
    <col min="15624" max="15624" width="11.5" style="126" customWidth="1"/>
    <col min="15625" max="15625" width="12.5" style="126" customWidth="1"/>
    <col min="15626" max="15626" width="9" style="126"/>
    <col min="15627" max="15627" width="13.625" style="126" customWidth="1"/>
    <col min="15628" max="15872" width="9" style="126"/>
    <col min="15873" max="15873" width="5.375" style="126" customWidth="1"/>
    <col min="15874" max="15874" width="9.75" style="126" customWidth="1"/>
    <col min="15875" max="15877" width="9" style="126"/>
    <col min="15878" max="15878" width="17.625" style="126" customWidth="1"/>
    <col min="15879" max="15879" width="13.125" style="126" customWidth="1"/>
    <col min="15880" max="15880" width="11.5" style="126" customWidth="1"/>
    <col min="15881" max="15881" width="12.5" style="126" customWidth="1"/>
    <col min="15882" max="15882" width="9" style="126"/>
    <col min="15883" max="15883" width="13.625" style="126" customWidth="1"/>
    <col min="15884" max="16128" width="9" style="126"/>
    <col min="16129" max="16129" width="5.375" style="126" customWidth="1"/>
    <col min="16130" max="16130" width="9.75" style="126" customWidth="1"/>
    <col min="16131" max="16133" width="9" style="126"/>
    <col min="16134" max="16134" width="17.625" style="126" customWidth="1"/>
    <col min="16135" max="16135" width="13.125" style="126" customWidth="1"/>
    <col min="16136" max="16136" width="11.5" style="126" customWidth="1"/>
    <col min="16137" max="16137" width="12.5" style="126" customWidth="1"/>
    <col min="16138" max="16138" width="9" style="126"/>
    <col min="16139" max="16139" width="13.625" style="126" customWidth="1"/>
    <col min="16140" max="16384" width="9" style="126"/>
  </cols>
  <sheetData>
    <row r="1" spans="1:14" ht="69.75" customHeight="1" x14ac:dyDescent="0.2">
      <c r="A1" s="313"/>
      <c r="B1" s="314"/>
      <c r="C1" s="314"/>
      <c r="D1" s="314"/>
      <c r="E1" s="314"/>
      <c r="F1" s="314"/>
      <c r="G1" s="314"/>
      <c r="H1" s="314"/>
      <c r="I1" s="315"/>
    </row>
    <row r="2" spans="1:14" ht="15.75" customHeight="1" x14ac:dyDescent="0.3">
      <c r="A2" s="316" t="s">
        <v>219</v>
      </c>
      <c r="B2" s="317"/>
      <c r="C2" s="317"/>
      <c r="D2" s="317"/>
      <c r="E2" s="317"/>
      <c r="F2" s="317"/>
      <c r="G2" s="317"/>
      <c r="H2" s="317"/>
      <c r="I2" s="318"/>
    </row>
    <row r="3" spans="1:14" ht="15.75" customHeight="1" thickBot="1" x14ac:dyDescent="0.25">
      <c r="A3" s="319" t="s">
        <v>220</v>
      </c>
      <c r="B3" s="320"/>
      <c r="C3" s="320"/>
      <c r="D3" s="320"/>
      <c r="E3" s="320"/>
      <c r="F3" s="320"/>
      <c r="G3" s="320"/>
      <c r="H3" s="320"/>
      <c r="I3" s="321"/>
    </row>
    <row r="4" spans="1:14" ht="15" customHeight="1" x14ac:dyDescent="0.2">
      <c r="A4" s="128" t="s">
        <v>221</v>
      </c>
      <c r="B4" s="129"/>
      <c r="C4" s="130"/>
      <c r="D4" s="130"/>
      <c r="E4" s="130"/>
      <c r="F4" s="130"/>
      <c r="G4" s="131"/>
      <c r="H4" s="130"/>
      <c r="I4" s="132"/>
    </row>
    <row r="5" spans="1:14" ht="18.75" customHeight="1" thickBot="1" x14ac:dyDescent="0.3">
      <c r="A5" s="133" t="s">
        <v>222</v>
      </c>
      <c r="B5" s="134"/>
      <c r="C5" s="135"/>
      <c r="D5" s="135"/>
      <c r="E5" s="136"/>
      <c r="F5" s="136"/>
      <c r="G5" s="137"/>
      <c r="H5" s="136"/>
      <c r="I5" s="138"/>
    </row>
    <row r="6" spans="1:14" ht="15" thickBot="1" x14ac:dyDescent="0.25">
      <c r="A6" s="139" t="s">
        <v>223</v>
      </c>
      <c r="B6" s="322" t="s">
        <v>224</v>
      </c>
      <c r="C6" s="323"/>
      <c r="D6" s="323"/>
      <c r="E6" s="323"/>
      <c r="F6" s="324"/>
      <c r="G6" s="140" t="s">
        <v>225</v>
      </c>
      <c r="H6" s="141" t="s">
        <v>226</v>
      </c>
      <c r="I6" s="142" t="s">
        <v>227</v>
      </c>
    </row>
    <row r="7" spans="1:14" x14ac:dyDescent="0.2">
      <c r="A7" s="143" t="s">
        <v>228</v>
      </c>
      <c r="B7" s="144" t="s">
        <v>229</v>
      </c>
      <c r="C7" s="130"/>
      <c r="D7" s="130"/>
      <c r="E7" s="130"/>
      <c r="F7" s="145"/>
      <c r="G7" s="292">
        <v>153</v>
      </c>
      <c r="H7" s="294">
        <v>6.4</v>
      </c>
      <c r="I7" s="325">
        <f>H7*G7</f>
        <v>979.2</v>
      </c>
      <c r="J7" s="298"/>
    </row>
    <row r="8" spans="1:14" x14ac:dyDescent="0.2">
      <c r="A8" s="146"/>
      <c r="B8" s="147" t="s">
        <v>230</v>
      </c>
      <c r="C8" s="148"/>
      <c r="D8" s="148"/>
      <c r="E8" s="148"/>
      <c r="F8" s="149"/>
      <c r="G8" s="292"/>
      <c r="H8" s="294"/>
      <c r="I8" s="309"/>
      <c r="J8" s="298"/>
      <c r="K8" s="127">
        <f>H7*G7</f>
        <v>979.2</v>
      </c>
      <c r="N8" s="294">
        <v>6.2</v>
      </c>
    </row>
    <row r="9" spans="1:14" x14ac:dyDescent="0.2">
      <c r="A9" s="150" t="s">
        <v>231</v>
      </c>
      <c r="B9" s="151" t="s">
        <v>232</v>
      </c>
      <c r="C9" s="152"/>
      <c r="D9" s="152"/>
      <c r="E9" s="152"/>
      <c r="F9" s="153"/>
      <c r="G9" s="292">
        <v>152.88</v>
      </c>
      <c r="H9" s="294">
        <v>6.4</v>
      </c>
      <c r="I9" s="296">
        <f>H9*G9</f>
        <v>978.43200000000002</v>
      </c>
      <c r="J9" s="298"/>
      <c r="K9" s="127">
        <f t="shared" ref="K9:K66" si="0">H8*G8</f>
        <v>0</v>
      </c>
      <c r="N9" s="294"/>
    </row>
    <row r="10" spans="1:14" x14ac:dyDescent="0.2">
      <c r="A10" s="146"/>
      <c r="B10" s="147" t="s">
        <v>230</v>
      </c>
      <c r="C10" s="148"/>
      <c r="D10" s="148"/>
      <c r="E10" s="148"/>
      <c r="F10" s="149"/>
      <c r="G10" s="293"/>
      <c r="H10" s="294"/>
      <c r="I10" s="309"/>
      <c r="J10" s="298"/>
      <c r="K10" s="127">
        <f t="shared" si="0"/>
        <v>978.43200000000002</v>
      </c>
      <c r="N10" s="294">
        <v>6.1</v>
      </c>
    </row>
    <row r="11" spans="1:14" x14ac:dyDescent="0.2">
      <c r="A11" s="150" t="s">
        <v>233</v>
      </c>
      <c r="B11" s="151" t="s">
        <v>234</v>
      </c>
      <c r="C11" s="152"/>
      <c r="D11" s="152"/>
      <c r="E11" s="152"/>
      <c r="F11" s="152"/>
      <c r="G11" s="293">
        <v>285.79000000000002</v>
      </c>
      <c r="H11" s="294">
        <v>6.4</v>
      </c>
      <c r="I11" s="296">
        <f t="shared" ref="I11" si="1">H11*G11</f>
        <v>1829.0560000000003</v>
      </c>
      <c r="J11" s="154"/>
      <c r="N11" s="295"/>
    </row>
    <row r="12" spans="1:14" x14ac:dyDescent="0.2">
      <c r="A12" s="146"/>
      <c r="B12" s="147" t="s">
        <v>230</v>
      </c>
      <c r="C12" s="148"/>
      <c r="D12" s="148"/>
      <c r="E12" s="148"/>
      <c r="F12" s="148"/>
      <c r="G12" s="312"/>
      <c r="H12" s="294"/>
      <c r="I12" s="309"/>
      <c r="J12" s="154"/>
      <c r="N12" s="295">
        <v>7</v>
      </c>
    </row>
    <row r="13" spans="1:14" x14ac:dyDescent="0.2">
      <c r="A13" s="160" t="s">
        <v>235</v>
      </c>
      <c r="B13" s="151" t="s">
        <v>236</v>
      </c>
      <c r="C13" s="152"/>
      <c r="D13" s="152"/>
      <c r="E13" s="152"/>
      <c r="F13" s="152"/>
      <c r="G13" s="293">
        <v>285.8</v>
      </c>
      <c r="H13" s="294">
        <v>6.4</v>
      </c>
      <c r="I13" s="296">
        <f t="shared" ref="I13" si="2">H13*G13</f>
        <v>1829.1200000000001</v>
      </c>
      <c r="J13" s="154"/>
      <c r="N13" s="311"/>
    </row>
    <row r="14" spans="1:14" x14ac:dyDescent="0.2">
      <c r="A14" s="146"/>
      <c r="B14" s="147" t="s">
        <v>230</v>
      </c>
      <c r="C14" s="148"/>
      <c r="D14" s="148"/>
      <c r="E14" s="148"/>
      <c r="F14" s="148"/>
      <c r="G14" s="312"/>
      <c r="H14" s="294"/>
      <c r="I14" s="309"/>
      <c r="J14" s="154"/>
      <c r="N14" s="295">
        <v>7</v>
      </c>
    </row>
    <row r="15" spans="1:14" x14ac:dyDescent="0.2">
      <c r="A15" s="155" t="s">
        <v>237</v>
      </c>
      <c r="B15" s="156" t="s">
        <v>238</v>
      </c>
      <c r="C15" s="157"/>
      <c r="D15" s="157"/>
      <c r="E15" s="157"/>
      <c r="F15" s="157"/>
      <c r="G15" s="293">
        <v>146.46</v>
      </c>
      <c r="H15" s="294">
        <v>6.4</v>
      </c>
      <c r="I15" s="296">
        <f t="shared" ref="I15" si="3">H15*G15</f>
        <v>937.34400000000005</v>
      </c>
      <c r="J15" s="154"/>
      <c r="N15" s="311"/>
    </row>
    <row r="16" spans="1:14" x14ac:dyDescent="0.2">
      <c r="A16" s="158"/>
      <c r="B16" s="159" t="s">
        <v>230</v>
      </c>
      <c r="C16" s="157"/>
      <c r="D16" s="157"/>
      <c r="E16" s="157"/>
      <c r="F16" s="157"/>
      <c r="G16" s="312"/>
      <c r="H16" s="294"/>
      <c r="I16" s="309"/>
      <c r="J16" s="154"/>
      <c r="N16" s="295">
        <v>7</v>
      </c>
    </row>
    <row r="17" spans="1:14" x14ac:dyDescent="0.2">
      <c r="A17" s="160" t="s">
        <v>239</v>
      </c>
      <c r="B17" s="151" t="s">
        <v>240</v>
      </c>
      <c r="C17" s="152"/>
      <c r="D17" s="152"/>
      <c r="E17" s="152"/>
      <c r="F17" s="153"/>
      <c r="G17" s="312">
        <v>150.82</v>
      </c>
      <c r="H17" s="294">
        <v>6.4</v>
      </c>
      <c r="I17" s="296">
        <f t="shared" ref="I17" si="4">H17*G17</f>
        <v>965.24800000000005</v>
      </c>
      <c r="J17" s="298"/>
      <c r="K17" s="127">
        <f>H10*G10</f>
        <v>0</v>
      </c>
      <c r="N17" s="311"/>
    </row>
    <row r="18" spans="1:14" x14ac:dyDescent="0.2">
      <c r="A18" s="146"/>
      <c r="B18" s="147" t="s">
        <v>230</v>
      </c>
      <c r="C18" s="148"/>
      <c r="D18" s="148"/>
      <c r="E18" s="148"/>
      <c r="F18" s="149"/>
      <c r="G18" s="292"/>
      <c r="H18" s="294"/>
      <c r="I18" s="309"/>
      <c r="J18" s="298"/>
      <c r="K18" s="127">
        <f t="shared" si="0"/>
        <v>965.24800000000005</v>
      </c>
      <c r="N18" s="311">
        <v>9</v>
      </c>
    </row>
    <row r="19" spans="1:14" ht="0.75" customHeight="1" x14ac:dyDescent="0.2">
      <c r="A19" s="150"/>
      <c r="B19" s="151"/>
      <c r="C19" s="152"/>
      <c r="D19" s="152"/>
      <c r="E19" s="152"/>
      <c r="F19" s="153"/>
      <c r="G19" s="292"/>
      <c r="H19" s="294"/>
      <c r="I19" s="296"/>
      <c r="J19" s="298"/>
      <c r="K19" s="127">
        <f t="shared" si="0"/>
        <v>0</v>
      </c>
      <c r="N19" s="294"/>
    </row>
    <row r="20" spans="1:14" hidden="1" x14ac:dyDescent="0.2">
      <c r="A20" s="146"/>
      <c r="B20" s="147"/>
      <c r="C20" s="148"/>
      <c r="D20" s="148"/>
      <c r="E20" s="148"/>
      <c r="F20" s="149"/>
      <c r="G20" s="292"/>
      <c r="H20" s="294"/>
      <c r="I20" s="309"/>
      <c r="J20" s="298"/>
      <c r="K20" s="127">
        <f t="shared" si="0"/>
        <v>0</v>
      </c>
    </row>
    <row r="21" spans="1:14" ht="16.5" hidden="1" customHeight="1" thickBot="1" x14ac:dyDescent="0.25">
      <c r="A21" s="150"/>
      <c r="B21" s="151"/>
      <c r="C21" s="152"/>
      <c r="D21" s="152"/>
      <c r="E21" s="152"/>
      <c r="F21" s="153"/>
      <c r="G21" s="292"/>
      <c r="H21" s="294"/>
      <c r="I21" s="296"/>
      <c r="J21" s="298"/>
      <c r="K21" s="127">
        <f t="shared" si="0"/>
        <v>0</v>
      </c>
    </row>
    <row r="22" spans="1:14" ht="12.75" hidden="1" customHeight="1" thickBot="1" x14ac:dyDescent="0.25">
      <c r="A22" s="146"/>
      <c r="B22" s="147"/>
      <c r="C22" s="148"/>
      <c r="D22" s="148"/>
      <c r="E22" s="148"/>
      <c r="F22" s="149"/>
      <c r="G22" s="292"/>
      <c r="H22" s="294"/>
      <c r="I22" s="309"/>
      <c r="J22" s="298"/>
      <c r="K22" s="127">
        <f t="shared" si="0"/>
        <v>0</v>
      </c>
    </row>
    <row r="23" spans="1:14" ht="4.5" hidden="1" customHeight="1" thickBot="1" x14ac:dyDescent="0.25">
      <c r="A23" s="150"/>
      <c r="B23" s="151"/>
      <c r="C23" s="152"/>
      <c r="D23" s="152"/>
      <c r="E23" s="152"/>
      <c r="F23" s="153"/>
      <c r="G23" s="292"/>
      <c r="H23" s="294"/>
      <c r="I23" s="296"/>
      <c r="K23" s="127">
        <f t="shared" si="0"/>
        <v>0</v>
      </c>
    </row>
    <row r="24" spans="1:14" ht="15" hidden="1" customHeight="1" thickBot="1" x14ac:dyDescent="0.25">
      <c r="A24" s="146"/>
      <c r="B24" s="147"/>
      <c r="C24" s="148"/>
      <c r="D24" s="148"/>
      <c r="E24" s="148"/>
      <c r="F24" s="149"/>
      <c r="G24" s="292"/>
      <c r="H24" s="294"/>
      <c r="I24" s="309"/>
      <c r="K24" s="127">
        <f t="shared" si="0"/>
        <v>0</v>
      </c>
    </row>
    <row r="25" spans="1:14" ht="15" hidden="1" customHeight="1" thickBot="1" x14ac:dyDescent="0.25">
      <c r="A25" s="150"/>
      <c r="B25" s="151"/>
      <c r="C25" s="152"/>
      <c r="D25" s="152"/>
      <c r="E25" s="152"/>
      <c r="F25" s="153"/>
      <c r="G25" s="292"/>
      <c r="H25" s="294"/>
      <c r="I25" s="296"/>
      <c r="K25" s="127">
        <f t="shared" si="0"/>
        <v>0</v>
      </c>
    </row>
    <row r="26" spans="1:14" ht="15" hidden="1" customHeight="1" thickBot="1" x14ac:dyDescent="0.25">
      <c r="A26" s="146"/>
      <c r="B26" s="147"/>
      <c r="C26" s="148"/>
      <c r="D26" s="148"/>
      <c r="E26" s="148"/>
      <c r="F26" s="149"/>
      <c r="G26" s="292"/>
      <c r="H26" s="294"/>
      <c r="I26" s="309"/>
      <c r="K26" s="127">
        <f t="shared" si="0"/>
        <v>0</v>
      </c>
    </row>
    <row r="27" spans="1:14" ht="15" hidden="1" customHeight="1" thickBot="1" x14ac:dyDescent="0.25">
      <c r="A27" s="158"/>
      <c r="B27" s="156"/>
      <c r="C27" s="157"/>
      <c r="D27" s="157"/>
      <c r="E27" s="157"/>
      <c r="F27" s="161"/>
      <c r="G27" s="292"/>
      <c r="H27" s="294"/>
      <c r="I27" s="296"/>
      <c r="K27" s="127">
        <f t="shared" si="0"/>
        <v>0</v>
      </c>
    </row>
    <row r="28" spans="1:14" ht="15" hidden="1" customHeight="1" thickBot="1" x14ac:dyDescent="0.25">
      <c r="A28" s="146"/>
      <c r="B28" s="147"/>
      <c r="C28" s="148"/>
      <c r="D28" s="148"/>
      <c r="E28" s="148"/>
      <c r="F28" s="149"/>
      <c r="G28" s="292"/>
      <c r="H28" s="294"/>
      <c r="I28" s="309"/>
      <c r="K28" s="127">
        <f t="shared" si="0"/>
        <v>0</v>
      </c>
    </row>
    <row r="29" spans="1:14" ht="15" hidden="1" customHeight="1" thickBot="1" x14ac:dyDescent="0.25">
      <c r="A29" s="150"/>
      <c r="B29" s="151"/>
      <c r="C29" s="152"/>
      <c r="D29" s="152"/>
      <c r="E29" s="152"/>
      <c r="F29" s="153"/>
      <c r="G29" s="292"/>
      <c r="H29" s="294"/>
      <c r="I29" s="296"/>
      <c r="K29" s="127">
        <f t="shared" si="0"/>
        <v>0</v>
      </c>
    </row>
    <row r="30" spans="1:14" ht="15" hidden="1" customHeight="1" thickBot="1" x14ac:dyDescent="0.25">
      <c r="A30" s="146"/>
      <c r="B30" s="147"/>
      <c r="C30" s="148"/>
      <c r="D30" s="148"/>
      <c r="E30" s="148"/>
      <c r="F30" s="149"/>
      <c r="G30" s="292"/>
      <c r="H30" s="294"/>
      <c r="I30" s="309"/>
      <c r="K30" s="127">
        <f t="shared" si="0"/>
        <v>0</v>
      </c>
    </row>
    <row r="31" spans="1:14" ht="14.25" hidden="1" customHeight="1" thickBot="1" x14ac:dyDescent="0.25">
      <c r="A31" s="150"/>
      <c r="B31" s="151"/>
      <c r="C31" s="152"/>
      <c r="D31" s="152"/>
      <c r="E31" s="152"/>
      <c r="F31" s="153"/>
      <c r="G31" s="292"/>
      <c r="H31" s="294"/>
      <c r="I31" s="296"/>
      <c r="K31" s="127">
        <f t="shared" si="0"/>
        <v>0</v>
      </c>
    </row>
    <row r="32" spans="1:14" ht="15" hidden="1" customHeight="1" thickBot="1" x14ac:dyDescent="0.25">
      <c r="A32" s="146"/>
      <c r="B32" s="147"/>
      <c r="C32" s="148"/>
      <c r="D32" s="148"/>
      <c r="E32" s="148"/>
      <c r="F32" s="149"/>
      <c r="G32" s="292"/>
      <c r="H32" s="294"/>
      <c r="I32" s="309"/>
      <c r="K32" s="127">
        <f t="shared" si="0"/>
        <v>0</v>
      </c>
    </row>
    <row r="33" spans="1:11" ht="15" hidden="1" customHeight="1" thickBot="1" x14ac:dyDescent="0.25">
      <c r="A33" s="150"/>
      <c r="B33" s="151"/>
      <c r="C33" s="152"/>
      <c r="D33" s="152"/>
      <c r="E33" s="152"/>
      <c r="F33" s="153"/>
      <c r="G33" s="292"/>
      <c r="H33" s="294"/>
      <c r="I33" s="296"/>
      <c r="K33" s="127">
        <f t="shared" si="0"/>
        <v>0</v>
      </c>
    </row>
    <row r="34" spans="1:11" ht="15" hidden="1" customHeight="1" thickBot="1" x14ac:dyDescent="0.25">
      <c r="A34" s="146"/>
      <c r="B34" s="147"/>
      <c r="C34" s="148"/>
      <c r="D34" s="148"/>
      <c r="E34" s="148"/>
      <c r="F34" s="149"/>
      <c r="G34" s="292"/>
      <c r="H34" s="294"/>
      <c r="I34" s="309"/>
      <c r="K34" s="127">
        <f t="shared" si="0"/>
        <v>0</v>
      </c>
    </row>
    <row r="35" spans="1:11" ht="15" hidden="1" customHeight="1" thickBot="1" x14ac:dyDescent="0.25">
      <c r="A35" s="150"/>
      <c r="B35" s="151"/>
      <c r="C35" s="152"/>
      <c r="D35" s="152"/>
      <c r="E35" s="152"/>
      <c r="F35" s="153"/>
      <c r="G35" s="292"/>
      <c r="H35" s="294"/>
      <c r="I35" s="296"/>
      <c r="K35" s="127">
        <f t="shared" si="0"/>
        <v>0</v>
      </c>
    </row>
    <row r="36" spans="1:11" ht="15" hidden="1" customHeight="1" thickBot="1" x14ac:dyDescent="0.25">
      <c r="A36" s="158"/>
      <c r="B36" s="159"/>
      <c r="C36" s="157"/>
      <c r="D36" s="157"/>
      <c r="E36" s="157"/>
      <c r="F36" s="161"/>
      <c r="G36" s="292"/>
      <c r="H36" s="294"/>
      <c r="I36" s="309"/>
      <c r="K36" s="127">
        <f t="shared" si="0"/>
        <v>0</v>
      </c>
    </row>
    <row r="37" spans="1:11" ht="15" hidden="1" customHeight="1" thickBot="1" x14ac:dyDescent="0.25">
      <c r="A37" s="150"/>
      <c r="B37" s="151"/>
      <c r="C37" s="152"/>
      <c r="D37" s="152"/>
      <c r="E37" s="152"/>
      <c r="F37" s="153"/>
      <c r="G37" s="292"/>
      <c r="H37" s="294"/>
      <c r="I37" s="296"/>
      <c r="K37" s="127">
        <f t="shared" si="0"/>
        <v>0</v>
      </c>
    </row>
    <row r="38" spans="1:11" ht="15" hidden="1" customHeight="1" thickBot="1" x14ac:dyDescent="0.25">
      <c r="A38" s="146"/>
      <c r="B38" s="147"/>
      <c r="C38" s="148"/>
      <c r="D38" s="148"/>
      <c r="E38" s="148"/>
      <c r="F38" s="149"/>
      <c r="G38" s="292"/>
      <c r="H38" s="294"/>
      <c r="I38" s="309"/>
      <c r="K38" s="127">
        <f t="shared" si="0"/>
        <v>0</v>
      </c>
    </row>
    <row r="39" spans="1:11" ht="15" hidden="1" customHeight="1" thickBot="1" x14ac:dyDescent="0.25">
      <c r="A39" s="150"/>
      <c r="B39" s="156"/>
      <c r="C39" s="157"/>
      <c r="D39" s="157"/>
      <c r="E39" s="157"/>
      <c r="F39" s="161"/>
      <c r="G39" s="292"/>
      <c r="H39" s="294"/>
      <c r="I39" s="296"/>
      <c r="K39" s="127">
        <f t="shared" si="0"/>
        <v>0</v>
      </c>
    </row>
    <row r="40" spans="1:11" ht="15" hidden="1" customHeight="1" thickBot="1" x14ac:dyDescent="0.25">
      <c r="A40" s="146"/>
      <c r="B40" s="159"/>
      <c r="C40" s="157"/>
      <c r="D40" s="157"/>
      <c r="E40" s="157"/>
      <c r="F40" s="161"/>
      <c r="G40" s="292"/>
      <c r="H40" s="294"/>
      <c r="I40" s="309"/>
      <c r="K40" s="127">
        <f t="shared" si="0"/>
        <v>0</v>
      </c>
    </row>
    <row r="41" spans="1:11" ht="15" hidden="1" customHeight="1" thickBot="1" x14ac:dyDescent="0.25">
      <c r="A41" s="150"/>
      <c r="B41" s="151"/>
      <c r="C41" s="152"/>
      <c r="D41" s="152"/>
      <c r="E41" s="152"/>
      <c r="F41" s="153"/>
      <c r="G41" s="292"/>
      <c r="H41" s="294"/>
      <c r="I41" s="296"/>
      <c r="K41" s="127">
        <f t="shared" si="0"/>
        <v>0</v>
      </c>
    </row>
    <row r="42" spans="1:11" ht="15" hidden="1" customHeight="1" thickBot="1" x14ac:dyDescent="0.25">
      <c r="A42" s="158"/>
      <c r="B42" s="159"/>
      <c r="C42" s="157"/>
      <c r="D42" s="157"/>
      <c r="E42" s="157"/>
      <c r="F42" s="161"/>
      <c r="G42" s="292"/>
      <c r="H42" s="294"/>
      <c r="I42" s="309"/>
      <c r="K42" s="127">
        <f t="shared" si="0"/>
        <v>0</v>
      </c>
    </row>
    <row r="43" spans="1:11" ht="15" hidden="1" customHeight="1" thickBot="1" x14ac:dyDescent="0.25">
      <c r="A43" s="160"/>
      <c r="B43" s="151"/>
      <c r="C43" s="152"/>
      <c r="D43" s="152"/>
      <c r="E43" s="152"/>
      <c r="F43" s="153"/>
      <c r="G43" s="292"/>
      <c r="H43" s="294"/>
      <c r="I43" s="296"/>
      <c r="K43" s="127">
        <f t="shared" si="0"/>
        <v>0</v>
      </c>
    </row>
    <row r="44" spans="1:11" ht="15" hidden="1" customHeight="1" thickBot="1" x14ac:dyDescent="0.25">
      <c r="A44" s="146"/>
      <c r="B44" s="147"/>
      <c r="C44" s="148"/>
      <c r="D44" s="148"/>
      <c r="E44" s="148"/>
      <c r="F44" s="149"/>
      <c r="G44" s="292"/>
      <c r="H44" s="294"/>
      <c r="I44" s="309"/>
      <c r="K44" s="127">
        <f t="shared" si="0"/>
        <v>0</v>
      </c>
    </row>
    <row r="45" spans="1:11" ht="15" hidden="1" customHeight="1" thickBot="1" x14ac:dyDescent="0.25">
      <c r="A45" s="160"/>
      <c r="B45" s="151"/>
      <c r="C45" s="152"/>
      <c r="D45" s="152"/>
      <c r="E45" s="152"/>
      <c r="F45" s="153"/>
      <c r="G45" s="292"/>
      <c r="H45" s="294"/>
      <c r="I45" s="296"/>
      <c r="K45" s="127">
        <f t="shared" si="0"/>
        <v>0</v>
      </c>
    </row>
    <row r="46" spans="1:11" ht="15" hidden="1" customHeight="1" thickBot="1" x14ac:dyDescent="0.25">
      <c r="A46" s="146"/>
      <c r="B46" s="147"/>
      <c r="C46" s="148"/>
      <c r="D46" s="148"/>
      <c r="E46" s="148"/>
      <c r="F46" s="149"/>
      <c r="G46" s="292"/>
      <c r="H46" s="294"/>
      <c r="I46" s="309"/>
      <c r="K46" s="127">
        <f t="shared" si="0"/>
        <v>0</v>
      </c>
    </row>
    <row r="47" spans="1:11" ht="15" hidden="1" customHeight="1" thickBot="1" x14ac:dyDescent="0.25">
      <c r="A47" s="160"/>
      <c r="B47" s="151"/>
      <c r="C47" s="152"/>
      <c r="D47" s="152"/>
      <c r="E47" s="152"/>
      <c r="F47" s="153"/>
      <c r="G47" s="292"/>
      <c r="H47" s="294"/>
      <c r="I47" s="296"/>
      <c r="K47" s="127">
        <f t="shared" si="0"/>
        <v>0</v>
      </c>
    </row>
    <row r="48" spans="1:11" ht="15" hidden="1" customHeight="1" thickBot="1" x14ac:dyDescent="0.25">
      <c r="A48" s="146"/>
      <c r="B48" s="147"/>
      <c r="C48" s="148"/>
      <c r="D48" s="148"/>
      <c r="E48" s="148"/>
      <c r="F48" s="149"/>
      <c r="G48" s="292"/>
      <c r="H48" s="294"/>
      <c r="I48" s="309"/>
      <c r="K48" s="127">
        <f t="shared" si="0"/>
        <v>0</v>
      </c>
    </row>
    <row r="49" spans="1:11" ht="15" hidden="1" customHeight="1" thickBot="1" x14ac:dyDescent="0.25">
      <c r="A49" s="160"/>
      <c r="B49" s="151"/>
      <c r="C49" s="152"/>
      <c r="D49" s="152"/>
      <c r="E49" s="152"/>
      <c r="F49" s="153"/>
      <c r="G49" s="292"/>
      <c r="H49" s="310"/>
      <c r="I49" s="296"/>
      <c r="K49" s="127">
        <f t="shared" si="0"/>
        <v>0</v>
      </c>
    </row>
    <row r="50" spans="1:11" ht="12" hidden="1" customHeight="1" thickBot="1" x14ac:dyDescent="0.25">
      <c r="A50" s="158"/>
      <c r="B50" s="159"/>
      <c r="C50" s="157"/>
      <c r="D50" s="157"/>
      <c r="E50" s="157"/>
      <c r="F50" s="161"/>
      <c r="G50" s="292"/>
      <c r="H50" s="294"/>
      <c r="I50" s="309"/>
      <c r="K50" s="127">
        <f t="shared" si="0"/>
        <v>0</v>
      </c>
    </row>
    <row r="51" spans="1:11" ht="15" hidden="1" customHeight="1" thickBot="1" x14ac:dyDescent="0.25">
      <c r="A51" s="160"/>
      <c r="B51" s="151"/>
      <c r="C51" s="152"/>
      <c r="D51" s="152"/>
      <c r="E51" s="152"/>
      <c r="F51" s="153"/>
      <c r="G51" s="292"/>
      <c r="H51" s="294"/>
      <c r="I51" s="296"/>
      <c r="K51" s="127">
        <f t="shared" si="0"/>
        <v>0</v>
      </c>
    </row>
    <row r="52" spans="1:11" ht="15" hidden="1" customHeight="1" thickBot="1" x14ac:dyDescent="0.25">
      <c r="A52" s="146"/>
      <c r="B52" s="147"/>
      <c r="C52" s="148"/>
      <c r="D52" s="148"/>
      <c r="E52" s="148"/>
      <c r="F52" s="149"/>
      <c r="G52" s="292"/>
      <c r="H52" s="294"/>
      <c r="I52" s="309"/>
      <c r="K52" s="127">
        <f t="shared" si="0"/>
        <v>0</v>
      </c>
    </row>
    <row r="53" spans="1:11" ht="15" hidden="1" customHeight="1" thickBot="1" x14ac:dyDescent="0.25">
      <c r="A53" s="160"/>
      <c r="B53" s="156"/>
      <c r="C53" s="157"/>
      <c r="D53" s="157"/>
      <c r="E53" s="157"/>
      <c r="F53" s="161"/>
      <c r="G53" s="292"/>
      <c r="H53" s="294"/>
      <c r="I53" s="296"/>
      <c r="K53" s="127">
        <f t="shared" si="0"/>
        <v>0</v>
      </c>
    </row>
    <row r="54" spans="1:11" ht="15" hidden="1" customHeight="1" thickBot="1" x14ac:dyDescent="0.25">
      <c r="A54" s="146"/>
      <c r="B54" s="159"/>
      <c r="C54" s="157"/>
      <c r="D54" s="157"/>
      <c r="E54" s="157"/>
      <c r="F54" s="161"/>
      <c r="G54" s="292"/>
      <c r="H54" s="294"/>
      <c r="I54" s="309"/>
      <c r="K54" s="127">
        <f t="shared" si="0"/>
        <v>0</v>
      </c>
    </row>
    <row r="55" spans="1:11" ht="15" hidden="1" customHeight="1" thickBot="1" x14ac:dyDescent="0.25">
      <c r="A55" s="160"/>
      <c r="B55" s="151"/>
      <c r="C55" s="152"/>
      <c r="D55" s="152"/>
      <c r="E55" s="152"/>
      <c r="F55" s="153"/>
      <c r="G55" s="292"/>
      <c r="H55" s="294"/>
      <c r="I55" s="296"/>
      <c r="K55" s="127">
        <f t="shared" si="0"/>
        <v>0</v>
      </c>
    </row>
    <row r="56" spans="1:11" ht="15" hidden="1" customHeight="1" thickBot="1" x14ac:dyDescent="0.25">
      <c r="A56" s="158"/>
      <c r="B56" s="159"/>
      <c r="C56" s="157"/>
      <c r="D56" s="157"/>
      <c r="E56" s="157"/>
      <c r="F56" s="161"/>
      <c r="G56" s="292"/>
      <c r="H56" s="294"/>
      <c r="I56" s="309"/>
      <c r="K56" s="127">
        <f t="shared" si="0"/>
        <v>0</v>
      </c>
    </row>
    <row r="57" spans="1:11" ht="15" hidden="1" customHeight="1" thickBot="1" x14ac:dyDescent="0.25">
      <c r="A57" s="160"/>
      <c r="B57" s="151"/>
      <c r="C57" s="152"/>
      <c r="D57" s="152"/>
      <c r="E57" s="152"/>
      <c r="F57" s="153"/>
      <c r="G57" s="292"/>
      <c r="H57" s="294"/>
      <c r="I57" s="296"/>
      <c r="K57" s="127">
        <f t="shared" si="0"/>
        <v>0</v>
      </c>
    </row>
    <row r="58" spans="1:11" ht="15" hidden="1" customHeight="1" thickBot="1" x14ac:dyDescent="0.25">
      <c r="A58" s="146"/>
      <c r="B58" s="147"/>
      <c r="C58" s="148"/>
      <c r="D58" s="148"/>
      <c r="E58" s="148"/>
      <c r="F58" s="149"/>
      <c r="G58" s="292"/>
      <c r="H58" s="294"/>
      <c r="I58" s="309"/>
      <c r="K58" s="127">
        <f t="shared" si="0"/>
        <v>0</v>
      </c>
    </row>
    <row r="59" spans="1:11" ht="15" hidden="1" customHeight="1" thickBot="1" x14ac:dyDescent="0.25">
      <c r="A59" s="160"/>
      <c r="B59" s="151"/>
      <c r="C59" s="152"/>
      <c r="D59" s="152"/>
      <c r="E59" s="152"/>
      <c r="F59" s="153"/>
      <c r="G59" s="292"/>
      <c r="H59" s="310"/>
      <c r="I59" s="296"/>
      <c r="K59" s="127">
        <f t="shared" si="0"/>
        <v>0</v>
      </c>
    </row>
    <row r="60" spans="1:11" ht="15" hidden="1" customHeight="1" thickBot="1" x14ac:dyDescent="0.25">
      <c r="A60" s="158"/>
      <c r="B60" s="159"/>
      <c r="C60" s="157"/>
      <c r="D60" s="157"/>
      <c r="E60" s="157"/>
      <c r="F60" s="161"/>
      <c r="G60" s="292"/>
      <c r="H60" s="294"/>
      <c r="I60" s="309"/>
      <c r="K60" s="127">
        <f t="shared" si="0"/>
        <v>0</v>
      </c>
    </row>
    <row r="61" spans="1:11" ht="15" hidden="1" customHeight="1" thickBot="1" x14ac:dyDescent="0.25">
      <c r="A61" s="160"/>
      <c r="B61" s="151"/>
      <c r="C61" s="152"/>
      <c r="D61" s="152"/>
      <c r="E61" s="152"/>
      <c r="F61" s="153"/>
      <c r="G61" s="292"/>
      <c r="H61" s="294"/>
      <c r="I61" s="296"/>
      <c r="K61" s="127">
        <f t="shared" si="0"/>
        <v>0</v>
      </c>
    </row>
    <row r="62" spans="1:11" ht="15" hidden="1" customHeight="1" thickBot="1" x14ac:dyDescent="0.25">
      <c r="A62" s="146"/>
      <c r="B62" s="147"/>
      <c r="C62" s="148"/>
      <c r="D62" s="148"/>
      <c r="E62" s="148"/>
      <c r="F62" s="149"/>
      <c r="G62" s="292"/>
      <c r="H62" s="294"/>
      <c r="I62" s="309"/>
      <c r="K62" s="127">
        <f t="shared" si="0"/>
        <v>0</v>
      </c>
    </row>
    <row r="63" spans="1:11" ht="17.25" hidden="1" customHeight="1" thickBot="1" x14ac:dyDescent="0.25">
      <c r="A63" s="160"/>
      <c r="B63" s="156"/>
      <c r="C63" s="157"/>
      <c r="D63" s="157"/>
      <c r="E63" s="157"/>
      <c r="F63" s="161"/>
      <c r="G63" s="292"/>
      <c r="H63" s="294"/>
      <c r="I63" s="296"/>
      <c r="J63" s="291"/>
      <c r="K63" s="127">
        <f t="shared" si="0"/>
        <v>0</v>
      </c>
    </row>
    <row r="64" spans="1:11" ht="18" hidden="1" customHeight="1" thickBot="1" x14ac:dyDescent="0.25">
      <c r="A64" s="146"/>
      <c r="B64" s="159"/>
      <c r="C64" s="157"/>
      <c r="D64" s="157"/>
      <c r="E64" s="157"/>
      <c r="F64" s="161"/>
      <c r="G64" s="292"/>
      <c r="H64" s="294"/>
      <c r="I64" s="309"/>
      <c r="J64" s="291"/>
      <c r="K64" s="127">
        <f t="shared" si="0"/>
        <v>0</v>
      </c>
    </row>
    <row r="65" spans="1:11" ht="19.5" hidden="1" customHeight="1" thickBot="1" x14ac:dyDescent="0.25">
      <c r="A65" s="160"/>
      <c r="B65" s="151"/>
      <c r="C65" s="152"/>
      <c r="D65" s="152"/>
      <c r="E65" s="152"/>
      <c r="F65" s="153"/>
      <c r="G65" s="292"/>
      <c r="H65" s="294"/>
      <c r="I65" s="296"/>
      <c r="J65" s="298"/>
      <c r="K65" s="127">
        <f>H64*G64</f>
        <v>0</v>
      </c>
    </row>
    <row r="66" spans="1:11" ht="17.25" hidden="1" customHeight="1" thickBot="1" x14ac:dyDescent="0.25">
      <c r="A66" s="158"/>
      <c r="B66" s="159"/>
      <c r="C66" s="157"/>
      <c r="D66" s="157"/>
      <c r="E66" s="157"/>
      <c r="F66" s="161"/>
      <c r="G66" s="293"/>
      <c r="H66" s="295"/>
      <c r="I66" s="297"/>
      <c r="J66" s="298"/>
      <c r="K66" s="127">
        <f t="shared" si="0"/>
        <v>0</v>
      </c>
    </row>
    <row r="67" spans="1:11" ht="15" customHeight="1" x14ac:dyDescent="0.2">
      <c r="A67" s="299" t="s">
        <v>241</v>
      </c>
      <c r="B67" s="300"/>
      <c r="C67" s="300"/>
      <c r="D67" s="300"/>
      <c r="E67" s="300"/>
      <c r="F67" s="300"/>
      <c r="G67" s="303">
        <f>SUM(G7:G66)</f>
        <v>1174.75</v>
      </c>
      <c r="H67" s="305"/>
      <c r="I67" s="307">
        <f>SUM(I7:I66)</f>
        <v>7518.4</v>
      </c>
      <c r="K67" s="127">
        <f>SUM(K7:K66)</f>
        <v>2922.88</v>
      </c>
    </row>
    <row r="68" spans="1:11" ht="15.75" thickBot="1" x14ac:dyDescent="0.3">
      <c r="A68" s="301"/>
      <c r="B68" s="302"/>
      <c r="C68" s="302"/>
      <c r="D68" s="302"/>
      <c r="E68" s="302"/>
      <c r="F68" s="302"/>
      <c r="G68" s="304"/>
      <c r="H68" s="306"/>
      <c r="I68" s="308"/>
      <c r="J68" s="162"/>
    </row>
    <row r="69" spans="1:11" ht="30" customHeight="1" x14ac:dyDescent="0.2">
      <c r="G69" s="163">
        <f>G67*2</f>
        <v>2349.5</v>
      </c>
    </row>
  </sheetData>
  <mergeCells count="111">
    <mergeCell ref="A1:I1"/>
    <mergeCell ref="A2:I2"/>
    <mergeCell ref="A3:I3"/>
    <mergeCell ref="B6:F6"/>
    <mergeCell ref="G7:G8"/>
    <mergeCell ref="H7:H8"/>
    <mergeCell ref="I7:I8"/>
    <mergeCell ref="J7:J8"/>
    <mergeCell ref="N8:N9"/>
    <mergeCell ref="G9:G10"/>
    <mergeCell ref="H9:H10"/>
    <mergeCell ref="I9:I10"/>
    <mergeCell ref="J9:J10"/>
    <mergeCell ref="N10:N11"/>
    <mergeCell ref="G11:G12"/>
    <mergeCell ref="H11:H12"/>
    <mergeCell ref="I11:I12"/>
    <mergeCell ref="N18:N19"/>
    <mergeCell ref="G19:G20"/>
    <mergeCell ref="H19:H20"/>
    <mergeCell ref="I19:I20"/>
    <mergeCell ref="J19:J20"/>
    <mergeCell ref="N12:N13"/>
    <mergeCell ref="G13:G14"/>
    <mergeCell ref="H13:H14"/>
    <mergeCell ref="I13:I14"/>
    <mergeCell ref="N14:N15"/>
    <mergeCell ref="G15:G16"/>
    <mergeCell ref="H15:H16"/>
    <mergeCell ref="I15:I16"/>
    <mergeCell ref="N16:N17"/>
    <mergeCell ref="G17:G18"/>
    <mergeCell ref="G21:G22"/>
    <mergeCell ref="H21:H22"/>
    <mergeCell ref="I21:I22"/>
    <mergeCell ref="J21:J22"/>
    <mergeCell ref="G23:G24"/>
    <mergeCell ref="H23:H24"/>
    <mergeCell ref="I23:I24"/>
    <mergeCell ref="H17:H18"/>
    <mergeCell ref="I17:I18"/>
    <mergeCell ref="J17:J18"/>
    <mergeCell ref="G29:G30"/>
    <mergeCell ref="H29:H30"/>
    <mergeCell ref="I29:I30"/>
    <mergeCell ref="G31:G32"/>
    <mergeCell ref="H31:H32"/>
    <mergeCell ref="I31:I32"/>
    <mergeCell ref="G25:G26"/>
    <mergeCell ref="H25:H26"/>
    <mergeCell ref="I25:I26"/>
    <mergeCell ref="G27:G28"/>
    <mergeCell ref="H27:H28"/>
    <mergeCell ref="I27:I28"/>
    <mergeCell ref="G37:G38"/>
    <mergeCell ref="H37:H38"/>
    <mergeCell ref="I37:I38"/>
    <mergeCell ref="G39:G40"/>
    <mergeCell ref="H39:H40"/>
    <mergeCell ref="I39:I40"/>
    <mergeCell ref="G33:G34"/>
    <mergeCell ref="H33:H34"/>
    <mergeCell ref="I33:I34"/>
    <mergeCell ref="G35:G36"/>
    <mergeCell ref="H35:H36"/>
    <mergeCell ref="I35:I36"/>
    <mergeCell ref="G45:G46"/>
    <mergeCell ref="H45:H46"/>
    <mergeCell ref="I45:I46"/>
    <mergeCell ref="G47:G48"/>
    <mergeCell ref="H47:H48"/>
    <mergeCell ref="I47:I48"/>
    <mergeCell ref="G41:G42"/>
    <mergeCell ref="H41:H42"/>
    <mergeCell ref="I41:I42"/>
    <mergeCell ref="G43:G44"/>
    <mergeCell ref="H43:H44"/>
    <mergeCell ref="I43:I44"/>
    <mergeCell ref="G53:G54"/>
    <mergeCell ref="H53:H54"/>
    <mergeCell ref="I53:I54"/>
    <mergeCell ref="G55:G56"/>
    <mergeCell ref="H55:H56"/>
    <mergeCell ref="I55:I56"/>
    <mergeCell ref="G49:G50"/>
    <mergeCell ref="H49:H50"/>
    <mergeCell ref="I49:I50"/>
    <mergeCell ref="G51:G52"/>
    <mergeCell ref="H51:H52"/>
    <mergeCell ref="I51:I52"/>
    <mergeCell ref="G61:G62"/>
    <mergeCell ref="H61:H62"/>
    <mergeCell ref="I61:I62"/>
    <mergeCell ref="G63:G64"/>
    <mergeCell ref="H63:H64"/>
    <mergeCell ref="I63:I64"/>
    <mergeCell ref="G57:G58"/>
    <mergeCell ref="H57:H58"/>
    <mergeCell ref="I57:I58"/>
    <mergeCell ref="G59:G60"/>
    <mergeCell ref="H59:H60"/>
    <mergeCell ref="I59:I60"/>
    <mergeCell ref="J63:J64"/>
    <mergeCell ref="G65:G66"/>
    <mergeCell ref="H65:H66"/>
    <mergeCell ref="I65:I66"/>
    <mergeCell ref="J65:J66"/>
    <mergeCell ref="A67:F68"/>
    <mergeCell ref="G67:G68"/>
    <mergeCell ref="H67:H68"/>
    <mergeCell ref="I67:I68"/>
  </mergeCells>
  <pageMargins left="0.9055118110236221" right="0.51181102362204722" top="0.78740157480314965" bottom="0.78740157480314965" header="0.31496062992125984" footer="0.31496062992125984"/>
  <pageSetup paperSize="9" scale="83" fitToHeight="0" orientation="portrait" r:id="rId1"/>
  <headerFooter>
    <oddFooter>&amp;CADEMIR DA SILVA PEREIRA
Engenheira Civil CREA/MS 63498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opLeftCell="B1" zoomScale="80" zoomScaleNormal="80" workbookViewId="0">
      <selection activeCell="M26" sqref="M26"/>
    </sheetView>
  </sheetViews>
  <sheetFormatPr defaultColWidth="9" defaultRowHeight="12.75" x14ac:dyDescent="0.2"/>
  <cols>
    <col min="1" max="1" width="9.25" style="167" customWidth="1"/>
    <col min="2" max="2" width="13" style="180" customWidth="1"/>
    <col min="3" max="3" width="28.5" style="180" customWidth="1"/>
    <col min="4" max="5" width="14.125" style="184" customWidth="1"/>
    <col min="6" max="6" width="19.875" style="184" customWidth="1"/>
    <col min="7" max="7" width="0.125" style="184" customWidth="1"/>
    <col min="8" max="11" width="14.125" style="184" hidden="1" customWidth="1"/>
    <col min="12" max="12" width="17.875" style="184" customWidth="1"/>
    <col min="13" max="13" width="20" style="184" customWidth="1"/>
    <col min="14" max="14" width="18.625" style="184" customWidth="1"/>
    <col min="15" max="15" width="13.75" style="185" customWidth="1"/>
    <col min="16" max="16" width="8.75" style="167" customWidth="1"/>
    <col min="17" max="17" width="14.25" style="167" bestFit="1" customWidth="1"/>
    <col min="18" max="18" width="10.5" style="167" bestFit="1" customWidth="1"/>
    <col min="19" max="19" width="10.5" style="167" customWidth="1"/>
    <col min="20" max="254" width="9" style="167"/>
    <col min="255" max="255" width="9.25" style="167" customWidth="1"/>
    <col min="256" max="256" width="13" style="167" customWidth="1"/>
    <col min="257" max="257" width="28.5" style="167" customWidth="1"/>
    <col min="258" max="270" width="14.125" style="167" customWidth="1"/>
    <col min="271" max="271" width="13.75" style="167" customWidth="1"/>
    <col min="272" max="272" width="8.75" style="167" customWidth="1"/>
    <col min="273" max="273" width="14.25" style="167" bestFit="1" customWidth="1"/>
    <col min="274" max="274" width="10.5" style="167" bestFit="1" customWidth="1"/>
    <col min="275" max="275" width="10.5" style="167" customWidth="1"/>
    <col min="276" max="510" width="9" style="167"/>
    <col min="511" max="511" width="9.25" style="167" customWidth="1"/>
    <col min="512" max="512" width="13" style="167" customWidth="1"/>
    <col min="513" max="513" width="28.5" style="167" customWidth="1"/>
    <col min="514" max="526" width="14.125" style="167" customWidth="1"/>
    <col min="527" max="527" width="13.75" style="167" customWidth="1"/>
    <col min="528" max="528" width="8.75" style="167" customWidth="1"/>
    <col min="529" max="529" width="14.25" style="167" bestFit="1" customWidth="1"/>
    <col min="530" max="530" width="10.5" style="167" bestFit="1" customWidth="1"/>
    <col min="531" max="531" width="10.5" style="167" customWidth="1"/>
    <col min="532" max="766" width="9" style="167"/>
    <col min="767" max="767" width="9.25" style="167" customWidth="1"/>
    <col min="768" max="768" width="13" style="167" customWidth="1"/>
    <col min="769" max="769" width="28.5" style="167" customWidth="1"/>
    <col min="770" max="782" width="14.125" style="167" customWidth="1"/>
    <col min="783" max="783" width="13.75" style="167" customWidth="1"/>
    <col min="784" max="784" width="8.75" style="167" customWidth="1"/>
    <col min="785" max="785" width="14.25" style="167" bestFit="1" customWidth="1"/>
    <col min="786" max="786" width="10.5" style="167" bestFit="1" customWidth="1"/>
    <col min="787" max="787" width="10.5" style="167" customWidth="1"/>
    <col min="788" max="1022" width="9" style="167"/>
    <col min="1023" max="1023" width="9.25" style="167" customWidth="1"/>
    <col min="1024" max="1024" width="13" style="167" customWidth="1"/>
    <col min="1025" max="1025" width="28.5" style="167" customWidth="1"/>
    <col min="1026" max="1038" width="14.125" style="167" customWidth="1"/>
    <col min="1039" max="1039" width="13.75" style="167" customWidth="1"/>
    <col min="1040" max="1040" width="8.75" style="167" customWidth="1"/>
    <col min="1041" max="1041" width="14.25" style="167" bestFit="1" customWidth="1"/>
    <col min="1042" max="1042" width="10.5" style="167" bestFit="1" customWidth="1"/>
    <col min="1043" max="1043" width="10.5" style="167" customWidth="1"/>
    <col min="1044" max="1278" width="9" style="167"/>
    <col min="1279" max="1279" width="9.25" style="167" customWidth="1"/>
    <col min="1280" max="1280" width="13" style="167" customWidth="1"/>
    <col min="1281" max="1281" width="28.5" style="167" customWidth="1"/>
    <col min="1282" max="1294" width="14.125" style="167" customWidth="1"/>
    <col min="1295" max="1295" width="13.75" style="167" customWidth="1"/>
    <col min="1296" max="1296" width="8.75" style="167" customWidth="1"/>
    <col min="1297" max="1297" width="14.25" style="167" bestFit="1" customWidth="1"/>
    <col min="1298" max="1298" width="10.5" style="167" bestFit="1" customWidth="1"/>
    <col min="1299" max="1299" width="10.5" style="167" customWidth="1"/>
    <col min="1300" max="1534" width="9" style="167"/>
    <col min="1535" max="1535" width="9.25" style="167" customWidth="1"/>
    <col min="1536" max="1536" width="13" style="167" customWidth="1"/>
    <col min="1537" max="1537" width="28.5" style="167" customWidth="1"/>
    <col min="1538" max="1550" width="14.125" style="167" customWidth="1"/>
    <col min="1551" max="1551" width="13.75" style="167" customWidth="1"/>
    <col min="1552" max="1552" width="8.75" style="167" customWidth="1"/>
    <col min="1553" max="1553" width="14.25" style="167" bestFit="1" customWidth="1"/>
    <col min="1554" max="1554" width="10.5" style="167" bestFit="1" customWidth="1"/>
    <col min="1555" max="1555" width="10.5" style="167" customWidth="1"/>
    <col min="1556" max="1790" width="9" style="167"/>
    <col min="1791" max="1791" width="9.25" style="167" customWidth="1"/>
    <col min="1792" max="1792" width="13" style="167" customWidth="1"/>
    <col min="1793" max="1793" width="28.5" style="167" customWidth="1"/>
    <col min="1794" max="1806" width="14.125" style="167" customWidth="1"/>
    <col min="1807" max="1807" width="13.75" style="167" customWidth="1"/>
    <col min="1808" max="1808" width="8.75" style="167" customWidth="1"/>
    <col min="1809" max="1809" width="14.25" style="167" bestFit="1" customWidth="1"/>
    <col min="1810" max="1810" width="10.5" style="167" bestFit="1" customWidth="1"/>
    <col min="1811" max="1811" width="10.5" style="167" customWidth="1"/>
    <col min="1812" max="2046" width="9" style="167"/>
    <col min="2047" max="2047" width="9.25" style="167" customWidth="1"/>
    <col min="2048" max="2048" width="13" style="167" customWidth="1"/>
    <col min="2049" max="2049" width="28.5" style="167" customWidth="1"/>
    <col min="2050" max="2062" width="14.125" style="167" customWidth="1"/>
    <col min="2063" max="2063" width="13.75" style="167" customWidth="1"/>
    <col min="2064" max="2064" width="8.75" style="167" customWidth="1"/>
    <col min="2065" max="2065" width="14.25" style="167" bestFit="1" customWidth="1"/>
    <col min="2066" max="2066" width="10.5" style="167" bestFit="1" customWidth="1"/>
    <col min="2067" max="2067" width="10.5" style="167" customWidth="1"/>
    <col min="2068" max="2302" width="9" style="167"/>
    <col min="2303" max="2303" width="9.25" style="167" customWidth="1"/>
    <col min="2304" max="2304" width="13" style="167" customWidth="1"/>
    <col min="2305" max="2305" width="28.5" style="167" customWidth="1"/>
    <col min="2306" max="2318" width="14.125" style="167" customWidth="1"/>
    <col min="2319" max="2319" width="13.75" style="167" customWidth="1"/>
    <col min="2320" max="2320" width="8.75" style="167" customWidth="1"/>
    <col min="2321" max="2321" width="14.25" style="167" bestFit="1" customWidth="1"/>
    <col min="2322" max="2322" width="10.5" style="167" bestFit="1" customWidth="1"/>
    <col min="2323" max="2323" width="10.5" style="167" customWidth="1"/>
    <col min="2324" max="2558" width="9" style="167"/>
    <col min="2559" max="2559" width="9.25" style="167" customWidth="1"/>
    <col min="2560" max="2560" width="13" style="167" customWidth="1"/>
    <col min="2561" max="2561" width="28.5" style="167" customWidth="1"/>
    <col min="2562" max="2574" width="14.125" style="167" customWidth="1"/>
    <col min="2575" max="2575" width="13.75" style="167" customWidth="1"/>
    <col min="2576" max="2576" width="8.75" style="167" customWidth="1"/>
    <col min="2577" max="2577" width="14.25" style="167" bestFit="1" customWidth="1"/>
    <col min="2578" max="2578" width="10.5" style="167" bestFit="1" customWidth="1"/>
    <col min="2579" max="2579" width="10.5" style="167" customWidth="1"/>
    <col min="2580" max="2814" width="9" style="167"/>
    <col min="2815" max="2815" width="9.25" style="167" customWidth="1"/>
    <col min="2816" max="2816" width="13" style="167" customWidth="1"/>
    <col min="2817" max="2817" width="28.5" style="167" customWidth="1"/>
    <col min="2818" max="2830" width="14.125" style="167" customWidth="1"/>
    <col min="2831" max="2831" width="13.75" style="167" customWidth="1"/>
    <col min="2832" max="2832" width="8.75" style="167" customWidth="1"/>
    <col min="2833" max="2833" width="14.25" style="167" bestFit="1" customWidth="1"/>
    <col min="2834" max="2834" width="10.5" style="167" bestFit="1" customWidth="1"/>
    <col min="2835" max="2835" width="10.5" style="167" customWidth="1"/>
    <col min="2836" max="3070" width="9" style="167"/>
    <col min="3071" max="3071" width="9.25" style="167" customWidth="1"/>
    <col min="3072" max="3072" width="13" style="167" customWidth="1"/>
    <col min="3073" max="3073" width="28.5" style="167" customWidth="1"/>
    <col min="3074" max="3086" width="14.125" style="167" customWidth="1"/>
    <col min="3087" max="3087" width="13.75" style="167" customWidth="1"/>
    <col min="3088" max="3088" width="8.75" style="167" customWidth="1"/>
    <col min="3089" max="3089" width="14.25" style="167" bestFit="1" customWidth="1"/>
    <col min="3090" max="3090" width="10.5" style="167" bestFit="1" customWidth="1"/>
    <col min="3091" max="3091" width="10.5" style="167" customWidth="1"/>
    <col min="3092" max="3326" width="9" style="167"/>
    <col min="3327" max="3327" width="9.25" style="167" customWidth="1"/>
    <col min="3328" max="3328" width="13" style="167" customWidth="1"/>
    <col min="3329" max="3329" width="28.5" style="167" customWidth="1"/>
    <col min="3330" max="3342" width="14.125" style="167" customWidth="1"/>
    <col min="3343" max="3343" width="13.75" style="167" customWidth="1"/>
    <col min="3344" max="3344" width="8.75" style="167" customWidth="1"/>
    <col min="3345" max="3345" width="14.25" style="167" bestFit="1" customWidth="1"/>
    <col min="3346" max="3346" width="10.5" style="167" bestFit="1" customWidth="1"/>
    <col min="3347" max="3347" width="10.5" style="167" customWidth="1"/>
    <col min="3348" max="3582" width="9" style="167"/>
    <col min="3583" max="3583" width="9.25" style="167" customWidth="1"/>
    <col min="3584" max="3584" width="13" style="167" customWidth="1"/>
    <col min="3585" max="3585" width="28.5" style="167" customWidth="1"/>
    <col min="3586" max="3598" width="14.125" style="167" customWidth="1"/>
    <col min="3599" max="3599" width="13.75" style="167" customWidth="1"/>
    <col min="3600" max="3600" width="8.75" style="167" customWidth="1"/>
    <col min="3601" max="3601" width="14.25" style="167" bestFit="1" customWidth="1"/>
    <col min="3602" max="3602" width="10.5" style="167" bestFit="1" customWidth="1"/>
    <col min="3603" max="3603" width="10.5" style="167" customWidth="1"/>
    <col min="3604" max="3838" width="9" style="167"/>
    <col min="3839" max="3839" width="9.25" style="167" customWidth="1"/>
    <col min="3840" max="3840" width="13" style="167" customWidth="1"/>
    <col min="3841" max="3841" width="28.5" style="167" customWidth="1"/>
    <col min="3842" max="3854" width="14.125" style="167" customWidth="1"/>
    <col min="3855" max="3855" width="13.75" style="167" customWidth="1"/>
    <col min="3856" max="3856" width="8.75" style="167" customWidth="1"/>
    <col min="3857" max="3857" width="14.25" style="167" bestFit="1" customWidth="1"/>
    <col min="3858" max="3858" width="10.5" style="167" bestFit="1" customWidth="1"/>
    <col min="3859" max="3859" width="10.5" style="167" customWidth="1"/>
    <col min="3860" max="4094" width="9" style="167"/>
    <col min="4095" max="4095" width="9.25" style="167" customWidth="1"/>
    <col min="4096" max="4096" width="13" style="167" customWidth="1"/>
    <col min="4097" max="4097" width="28.5" style="167" customWidth="1"/>
    <col min="4098" max="4110" width="14.125" style="167" customWidth="1"/>
    <col min="4111" max="4111" width="13.75" style="167" customWidth="1"/>
    <col min="4112" max="4112" width="8.75" style="167" customWidth="1"/>
    <col min="4113" max="4113" width="14.25" style="167" bestFit="1" customWidth="1"/>
    <col min="4114" max="4114" width="10.5" style="167" bestFit="1" customWidth="1"/>
    <col min="4115" max="4115" width="10.5" style="167" customWidth="1"/>
    <col min="4116" max="4350" width="9" style="167"/>
    <col min="4351" max="4351" width="9.25" style="167" customWidth="1"/>
    <col min="4352" max="4352" width="13" style="167" customWidth="1"/>
    <col min="4353" max="4353" width="28.5" style="167" customWidth="1"/>
    <col min="4354" max="4366" width="14.125" style="167" customWidth="1"/>
    <col min="4367" max="4367" width="13.75" style="167" customWidth="1"/>
    <col min="4368" max="4368" width="8.75" style="167" customWidth="1"/>
    <col min="4369" max="4369" width="14.25" style="167" bestFit="1" customWidth="1"/>
    <col min="4370" max="4370" width="10.5" style="167" bestFit="1" customWidth="1"/>
    <col min="4371" max="4371" width="10.5" style="167" customWidth="1"/>
    <col min="4372" max="4606" width="9" style="167"/>
    <col min="4607" max="4607" width="9.25" style="167" customWidth="1"/>
    <col min="4608" max="4608" width="13" style="167" customWidth="1"/>
    <col min="4609" max="4609" width="28.5" style="167" customWidth="1"/>
    <col min="4610" max="4622" width="14.125" style="167" customWidth="1"/>
    <col min="4623" max="4623" width="13.75" style="167" customWidth="1"/>
    <col min="4624" max="4624" width="8.75" style="167" customWidth="1"/>
    <col min="4625" max="4625" width="14.25" style="167" bestFit="1" customWidth="1"/>
    <col min="4626" max="4626" width="10.5" style="167" bestFit="1" customWidth="1"/>
    <col min="4627" max="4627" width="10.5" style="167" customWidth="1"/>
    <col min="4628" max="4862" width="9" style="167"/>
    <col min="4863" max="4863" width="9.25" style="167" customWidth="1"/>
    <col min="4864" max="4864" width="13" style="167" customWidth="1"/>
    <col min="4865" max="4865" width="28.5" style="167" customWidth="1"/>
    <col min="4866" max="4878" width="14.125" style="167" customWidth="1"/>
    <col min="4879" max="4879" width="13.75" style="167" customWidth="1"/>
    <col min="4880" max="4880" width="8.75" style="167" customWidth="1"/>
    <col min="4881" max="4881" width="14.25" style="167" bestFit="1" customWidth="1"/>
    <col min="4882" max="4882" width="10.5" style="167" bestFit="1" customWidth="1"/>
    <col min="4883" max="4883" width="10.5" style="167" customWidth="1"/>
    <col min="4884" max="5118" width="9" style="167"/>
    <col min="5119" max="5119" width="9.25" style="167" customWidth="1"/>
    <col min="5120" max="5120" width="13" style="167" customWidth="1"/>
    <col min="5121" max="5121" width="28.5" style="167" customWidth="1"/>
    <col min="5122" max="5134" width="14.125" style="167" customWidth="1"/>
    <col min="5135" max="5135" width="13.75" style="167" customWidth="1"/>
    <col min="5136" max="5136" width="8.75" style="167" customWidth="1"/>
    <col min="5137" max="5137" width="14.25" style="167" bestFit="1" customWidth="1"/>
    <col min="5138" max="5138" width="10.5" style="167" bestFit="1" customWidth="1"/>
    <col min="5139" max="5139" width="10.5" style="167" customWidth="1"/>
    <col min="5140" max="5374" width="9" style="167"/>
    <col min="5375" max="5375" width="9.25" style="167" customWidth="1"/>
    <col min="5376" max="5376" width="13" style="167" customWidth="1"/>
    <col min="5377" max="5377" width="28.5" style="167" customWidth="1"/>
    <col min="5378" max="5390" width="14.125" style="167" customWidth="1"/>
    <col min="5391" max="5391" width="13.75" style="167" customWidth="1"/>
    <col min="5392" max="5392" width="8.75" style="167" customWidth="1"/>
    <col min="5393" max="5393" width="14.25" style="167" bestFit="1" customWidth="1"/>
    <col min="5394" max="5394" width="10.5" style="167" bestFit="1" customWidth="1"/>
    <col min="5395" max="5395" width="10.5" style="167" customWidth="1"/>
    <col min="5396" max="5630" width="9" style="167"/>
    <col min="5631" max="5631" width="9.25" style="167" customWidth="1"/>
    <col min="5632" max="5632" width="13" style="167" customWidth="1"/>
    <col min="5633" max="5633" width="28.5" style="167" customWidth="1"/>
    <col min="5634" max="5646" width="14.125" style="167" customWidth="1"/>
    <col min="5647" max="5647" width="13.75" style="167" customWidth="1"/>
    <col min="5648" max="5648" width="8.75" style="167" customWidth="1"/>
    <col min="5649" max="5649" width="14.25" style="167" bestFit="1" customWidth="1"/>
    <col min="5650" max="5650" width="10.5" style="167" bestFit="1" customWidth="1"/>
    <col min="5651" max="5651" width="10.5" style="167" customWidth="1"/>
    <col min="5652" max="5886" width="9" style="167"/>
    <col min="5887" max="5887" width="9.25" style="167" customWidth="1"/>
    <col min="5888" max="5888" width="13" style="167" customWidth="1"/>
    <col min="5889" max="5889" width="28.5" style="167" customWidth="1"/>
    <col min="5890" max="5902" width="14.125" style="167" customWidth="1"/>
    <col min="5903" max="5903" width="13.75" style="167" customWidth="1"/>
    <col min="5904" max="5904" width="8.75" style="167" customWidth="1"/>
    <col min="5905" max="5905" width="14.25" style="167" bestFit="1" customWidth="1"/>
    <col min="5906" max="5906" width="10.5" style="167" bestFit="1" customWidth="1"/>
    <col min="5907" max="5907" width="10.5" style="167" customWidth="1"/>
    <col min="5908" max="6142" width="9" style="167"/>
    <col min="6143" max="6143" width="9.25" style="167" customWidth="1"/>
    <col min="6144" max="6144" width="13" style="167" customWidth="1"/>
    <col min="6145" max="6145" width="28.5" style="167" customWidth="1"/>
    <col min="6146" max="6158" width="14.125" style="167" customWidth="1"/>
    <col min="6159" max="6159" width="13.75" style="167" customWidth="1"/>
    <col min="6160" max="6160" width="8.75" style="167" customWidth="1"/>
    <col min="6161" max="6161" width="14.25" style="167" bestFit="1" customWidth="1"/>
    <col min="6162" max="6162" width="10.5" style="167" bestFit="1" customWidth="1"/>
    <col min="6163" max="6163" width="10.5" style="167" customWidth="1"/>
    <col min="6164" max="6398" width="9" style="167"/>
    <col min="6399" max="6399" width="9.25" style="167" customWidth="1"/>
    <col min="6400" max="6400" width="13" style="167" customWidth="1"/>
    <col min="6401" max="6401" width="28.5" style="167" customWidth="1"/>
    <col min="6402" max="6414" width="14.125" style="167" customWidth="1"/>
    <col min="6415" max="6415" width="13.75" style="167" customWidth="1"/>
    <col min="6416" max="6416" width="8.75" style="167" customWidth="1"/>
    <col min="6417" max="6417" width="14.25" style="167" bestFit="1" customWidth="1"/>
    <col min="6418" max="6418" width="10.5" style="167" bestFit="1" customWidth="1"/>
    <col min="6419" max="6419" width="10.5" style="167" customWidth="1"/>
    <col min="6420" max="6654" width="9" style="167"/>
    <col min="6655" max="6655" width="9.25" style="167" customWidth="1"/>
    <col min="6656" max="6656" width="13" style="167" customWidth="1"/>
    <col min="6657" max="6657" width="28.5" style="167" customWidth="1"/>
    <col min="6658" max="6670" width="14.125" style="167" customWidth="1"/>
    <col min="6671" max="6671" width="13.75" style="167" customWidth="1"/>
    <col min="6672" max="6672" width="8.75" style="167" customWidth="1"/>
    <col min="6673" max="6673" width="14.25" style="167" bestFit="1" customWidth="1"/>
    <col min="6674" max="6674" width="10.5" style="167" bestFit="1" customWidth="1"/>
    <col min="6675" max="6675" width="10.5" style="167" customWidth="1"/>
    <col min="6676" max="6910" width="9" style="167"/>
    <col min="6911" max="6911" width="9.25" style="167" customWidth="1"/>
    <col min="6912" max="6912" width="13" style="167" customWidth="1"/>
    <col min="6913" max="6913" width="28.5" style="167" customWidth="1"/>
    <col min="6914" max="6926" width="14.125" style="167" customWidth="1"/>
    <col min="6927" max="6927" width="13.75" style="167" customWidth="1"/>
    <col min="6928" max="6928" width="8.75" style="167" customWidth="1"/>
    <col min="6929" max="6929" width="14.25" style="167" bestFit="1" customWidth="1"/>
    <col min="6930" max="6930" width="10.5" style="167" bestFit="1" customWidth="1"/>
    <col min="6931" max="6931" width="10.5" style="167" customWidth="1"/>
    <col min="6932" max="7166" width="9" style="167"/>
    <col min="7167" max="7167" width="9.25" style="167" customWidth="1"/>
    <col min="7168" max="7168" width="13" style="167" customWidth="1"/>
    <col min="7169" max="7169" width="28.5" style="167" customWidth="1"/>
    <col min="7170" max="7182" width="14.125" style="167" customWidth="1"/>
    <col min="7183" max="7183" width="13.75" style="167" customWidth="1"/>
    <col min="7184" max="7184" width="8.75" style="167" customWidth="1"/>
    <col min="7185" max="7185" width="14.25" style="167" bestFit="1" customWidth="1"/>
    <col min="7186" max="7186" width="10.5" style="167" bestFit="1" customWidth="1"/>
    <col min="7187" max="7187" width="10.5" style="167" customWidth="1"/>
    <col min="7188" max="7422" width="9" style="167"/>
    <col min="7423" max="7423" width="9.25" style="167" customWidth="1"/>
    <col min="7424" max="7424" width="13" style="167" customWidth="1"/>
    <col min="7425" max="7425" width="28.5" style="167" customWidth="1"/>
    <col min="7426" max="7438" width="14.125" style="167" customWidth="1"/>
    <col min="7439" max="7439" width="13.75" style="167" customWidth="1"/>
    <col min="7440" max="7440" width="8.75" style="167" customWidth="1"/>
    <col min="7441" max="7441" width="14.25" style="167" bestFit="1" customWidth="1"/>
    <col min="7442" max="7442" width="10.5" style="167" bestFit="1" customWidth="1"/>
    <col min="7443" max="7443" width="10.5" style="167" customWidth="1"/>
    <col min="7444" max="7678" width="9" style="167"/>
    <col min="7679" max="7679" width="9.25" style="167" customWidth="1"/>
    <col min="7680" max="7680" width="13" style="167" customWidth="1"/>
    <col min="7681" max="7681" width="28.5" style="167" customWidth="1"/>
    <col min="7682" max="7694" width="14.125" style="167" customWidth="1"/>
    <col min="7695" max="7695" width="13.75" style="167" customWidth="1"/>
    <col min="7696" max="7696" width="8.75" style="167" customWidth="1"/>
    <col min="7697" max="7697" width="14.25" style="167" bestFit="1" customWidth="1"/>
    <col min="7698" max="7698" width="10.5" style="167" bestFit="1" customWidth="1"/>
    <col min="7699" max="7699" width="10.5" style="167" customWidth="1"/>
    <col min="7700" max="7934" width="9" style="167"/>
    <col min="7935" max="7935" width="9.25" style="167" customWidth="1"/>
    <col min="7936" max="7936" width="13" style="167" customWidth="1"/>
    <col min="7937" max="7937" width="28.5" style="167" customWidth="1"/>
    <col min="7938" max="7950" width="14.125" style="167" customWidth="1"/>
    <col min="7951" max="7951" width="13.75" style="167" customWidth="1"/>
    <col min="7952" max="7952" width="8.75" style="167" customWidth="1"/>
    <col min="7953" max="7953" width="14.25" style="167" bestFit="1" customWidth="1"/>
    <col min="7954" max="7954" width="10.5" style="167" bestFit="1" customWidth="1"/>
    <col min="7955" max="7955" width="10.5" style="167" customWidth="1"/>
    <col min="7956" max="8190" width="9" style="167"/>
    <col min="8191" max="8191" width="9.25" style="167" customWidth="1"/>
    <col min="8192" max="8192" width="13" style="167" customWidth="1"/>
    <col min="8193" max="8193" width="28.5" style="167" customWidth="1"/>
    <col min="8194" max="8206" width="14.125" style="167" customWidth="1"/>
    <col min="8207" max="8207" width="13.75" style="167" customWidth="1"/>
    <col min="8208" max="8208" width="8.75" style="167" customWidth="1"/>
    <col min="8209" max="8209" width="14.25" style="167" bestFit="1" customWidth="1"/>
    <col min="8210" max="8210" width="10.5" style="167" bestFit="1" customWidth="1"/>
    <col min="8211" max="8211" width="10.5" style="167" customWidth="1"/>
    <col min="8212" max="8446" width="9" style="167"/>
    <col min="8447" max="8447" width="9.25" style="167" customWidth="1"/>
    <col min="8448" max="8448" width="13" style="167" customWidth="1"/>
    <col min="8449" max="8449" width="28.5" style="167" customWidth="1"/>
    <col min="8450" max="8462" width="14.125" style="167" customWidth="1"/>
    <col min="8463" max="8463" width="13.75" style="167" customWidth="1"/>
    <col min="8464" max="8464" width="8.75" style="167" customWidth="1"/>
    <col min="8465" max="8465" width="14.25" style="167" bestFit="1" customWidth="1"/>
    <col min="8466" max="8466" width="10.5" style="167" bestFit="1" customWidth="1"/>
    <col min="8467" max="8467" width="10.5" style="167" customWidth="1"/>
    <col min="8468" max="8702" width="9" style="167"/>
    <col min="8703" max="8703" width="9.25" style="167" customWidth="1"/>
    <col min="8704" max="8704" width="13" style="167" customWidth="1"/>
    <col min="8705" max="8705" width="28.5" style="167" customWidth="1"/>
    <col min="8706" max="8718" width="14.125" style="167" customWidth="1"/>
    <col min="8719" max="8719" width="13.75" style="167" customWidth="1"/>
    <col min="8720" max="8720" width="8.75" style="167" customWidth="1"/>
    <col min="8721" max="8721" width="14.25" style="167" bestFit="1" customWidth="1"/>
    <col min="8722" max="8722" width="10.5" style="167" bestFit="1" customWidth="1"/>
    <col min="8723" max="8723" width="10.5" style="167" customWidth="1"/>
    <col min="8724" max="8958" width="9" style="167"/>
    <col min="8959" max="8959" width="9.25" style="167" customWidth="1"/>
    <col min="8960" max="8960" width="13" style="167" customWidth="1"/>
    <col min="8961" max="8961" width="28.5" style="167" customWidth="1"/>
    <col min="8962" max="8974" width="14.125" style="167" customWidth="1"/>
    <col min="8975" max="8975" width="13.75" style="167" customWidth="1"/>
    <col min="8976" max="8976" width="8.75" style="167" customWidth="1"/>
    <col min="8977" max="8977" width="14.25" style="167" bestFit="1" customWidth="1"/>
    <col min="8978" max="8978" width="10.5" style="167" bestFit="1" customWidth="1"/>
    <col min="8979" max="8979" width="10.5" style="167" customWidth="1"/>
    <col min="8980" max="9214" width="9" style="167"/>
    <col min="9215" max="9215" width="9.25" style="167" customWidth="1"/>
    <col min="9216" max="9216" width="13" style="167" customWidth="1"/>
    <col min="9217" max="9217" width="28.5" style="167" customWidth="1"/>
    <col min="9218" max="9230" width="14.125" style="167" customWidth="1"/>
    <col min="9231" max="9231" width="13.75" style="167" customWidth="1"/>
    <col min="9232" max="9232" width="8.75" style="167" customWidth="1"/>
    <col min="9233" max="9233" width="14.25" style="167" bestFit="1" customWidth="1"/>
    <col min="9234" max="9234" width="10.5" style="167" bestFit="1" customWidth="1"/>
    <col min="9235" max="9235" width="10.5" style="167" customWidth="1"/>
    <col min="9236" max="9470" width="9" style="167"/>
    <col min="9471" max="9471" width="9.25" style="167" customWidth="1"/>
    <col min="9472" max="9472" width="13" style="167" customWidth="1"/>
    <col min="9473" max="9473" width="28.5" style="167" customWidth="1"/>
    <col min="9474" max="9486" width="14.125" style="167" customWidth="1"/>
    <col min="9487" max="9487" width="13.75" style="167" customWidth="1"/>
    <col min="9488" max="9488" width="8.75" style="167" customWidth="1"/>
    <col min="9489" max="9489" width="14.25" style="167" bestFit="1" customWidth="1"/>
    <col min="9490" max="9490" width="10.5" style="167" bestFit="1" customWidth="1"/>
    <col min="9491" max="9491" width="10.5" style="167" customWidth="1"/>
    <col min="9492" max="9726" width="9" style="167"/>
    <col min="9727" max="9727" width="9.25" style="167" customWidth="1"/>
    <col min="9728" max="9728" width="13" style="167" customWidth="1"/>
    <col min="9729" max="9729" width="28.5" style="167" customWidth="1"/>
    <col min="9730" max="9742" width="14.125" style="167" customWidth="1"/>
    <col min="9743" max="9743" width="13.75" style="167" customWidth="1"/>
    <col min="9744" max="9744" width="8.75" style="167" customWidth="1"/>
    <col min="9745" max="9745" width="14.25" style="167" bestFit="1" customWidth="1"/>
    <col min="9746" max="9746" width="10.5" style="167" bestFit="1" customWidth="1"/>
    <col min="9747" max="9747" width="10.5" style="167" customWidth="1"/>
    <col min="9748" max="9982" width="9" style="167"/>
    <col min="9983" max="9983" width="9.25" style="167" customWidth="1"/>
    <col min="9984" max="9984" width="13" style="167" customWidth="1"/>
    <col min="9985" max="9985" width="28.5" style="167" customWidth="1"/>
    <col min="9986" max="9998" width="14.125" style="167" customWidth="1"/>
    <col min="9999" max="9999" width="13.75" style="167" customWidth="1"/>
    <col min="10000" max="10000" width="8.75" style="167" customWidth="1"/>
    <col min="10001" max="10001" width="14.25" style="167" bestFit="1" customWidth="1"/>
    <col min="10002" max="10002" width="10.5" style="167" bestFit="1" customWidth="1"/>
    <col min="10003" max="10003" width="10.5" style="167" customWidth="1"/>
    <col min="10004" max="10238" width="9" style="167"/>
    <col min="10239" max="10239" width="9.25" style="167" customWidth="1"/>
    <col min="10240" max="10240" width="13" style="167" customWidth="1"/>
    <col min="10241" max="10241" width="28.5" style="167" customWidth="1"/>
    <col min="10242" max="10254" width="14.125" style="167" customWidth="1"/>
    <col min="10255" max="10255" width="13.75" style="167" customWidth="1"/>
    <col min="10256" max="10256" width="8.75" style="167" customWidth="1"/>
    <col min="10257" max="10257" width="14.25" style="167" bestFit="1" customWidth="1"/>
    <col min="10258" max="10258" width="10.5" style="167" bestFit="1" customWidth="1"/>
    <col min="10259" max="10259" width="10.5" style="167" customWidth="1"/>
    <col min="10260" max="10494" width="9" style="167"/>
    <col min="10495" max="10495" width="9.25" style="167" customWidth="1"/>
    <col min="10496" max="10496" width="13" style="167" customWidth="1"/>
    <col min="10497" max="10497" width="28.5" style="167" customWidth="1"/>
    <col min="10498" max="10510" width="14.125" style="167" customWidth="1"/>
    <col min="10511" max="10511" width="13.75" style="167" customWidth="1"/>
    <col min="10512" max="10512" width="8.75" style="167" customWidth="1"/>
    <col min="10513" max="10513" width="14.25" style="167" bestFit="1" customWidth="1"/>
    <col min="10514" max="10514" width="10.5" style="167" bestFit="1" customWidth="1"/>
    <col min="10515" max="10515" width="10.5" style="167" customWidth="1"/>
    <col min="10516" max="10750" width="9" style="167"/>
    <col min="10751" max="10751" width="9.25" style="167" customWidth="1"/>
    <col min="10752" max="10752" width="13" style="167" customWidth="1"/>
    <col min="10753" max="10753" width="28.5" style="167" customWidth="1"/>
    <col min="10754" max="10766" width="14.125" style="167" customWidth="1"/>
    <col min="10767" max="10767" width="13.75" style="167" customWidth="1"/>
    <col min="10768" max="10768" width="8.75" style="167" customWidth="1"/>
    <col min="10769" max="10769" width="14.25" style="167" bestFit="1" customWidth="1"/>
    <col min="10770" max="10770" width="10.5" style="167" bestFit="1" customWidth="1"/>
    <col min="10771" max="10771" width="10.5" style="167" customWidth="1"/>
    <col min="10772" max="11006" width="9" style="167"/>
    <col min="11007" max="11007" width="9.25" style="167" customWidth="1"/>
    <col min="11008" max="11008" width="13" style="167" customWidth="1"/>
    <col min="11009" max="11009" width="28.5" style="167" customWidth="1"/>
    <col min="11010" max="11022" width="14.125" style="167" customWidth="1"/>
    <col min="11023" max="11023" width="13.75" style="167" customWidth="1"/>
    <col min="11024" max="11024" width="8.75" style="167" customWidth="1"/>
    <col min="11025" max="11025" width="14.25" style="167" bestFit="1" customWidth="1"/>
    <col min="11026" max="11026" width="10.5" style="167" bestFit="1" customWidth="1"/>
    <col min="11027" max="11027" width="10.5" style="167" customWidth="1"/>
    <col min="11028" max="11262" width="9" style="167"/>
    <col min="11263" max="11263" width="9.25" style="167" customWidth="1"/>
    <col min="11264" max="11264" width="13" style="167" customWidth="1"/>
    <col min="11265" max="11265" width="28.5" style="167" customWidth="1"/>
    <col min="11266" max="11278" width="14.125" style="167" customWidth="1"/>
    <col min="11279" max="11279" width="13.75" style="167" customWidth="1"/>
    <col min="11280" max="11280" width="8.75" style="167" customWidth="1"/>
    <col min="11281" max="11281" width="14.25" style="167" bestFit="1" customWidth="1"/>
    <col min="11282" max="11282" width="10.5" style="167" bestFit="1" customWidth="1"/>
    <col min="11283" max="11283" width="10.5" style="167" customWidth="1"/>
    <col min="11284" max="11518" width="9" style="167"/>
    <col min="11519" max="11519" width="9.25" style="167" customWidth="1"/>
    <col min="11520" max="11520" width="13" style="167" customWidth="1"/>
    <col min="11521" max="11521" width="28.5" style="167" customWidth="1"/>
    <col min="11522" max="11534" width="14.125" style="167" customWidth="1"/>
    <col min="11535" max="11535" width="13.75" style="167" customWidth="1"/>
    <col min="11536" max="11536" width="8.75" style="167" customWidth="1"/>
    <col min="11537" max="11537" width="14.25" style="167" bestFit="1" customWidth="1"/>
    <col min="11538" max="11538" width="10.5" style="167" bestFit="1" customWidth="1"/>
    <col min="11539" max="11539" width="10.5" style="167" customWidth="1"/>
    <col min="11540" max="11774" width="9" style="167"/>
    <col min="11775" max="11775" width="9.25" style="167" customWidth="1"/>
    <col min="11776" max="11776" width="13" style="167" customWidth="1"/>
    <col min="11777" max="11777" width="28.5" style="167" customWidth="1"/>
    <col min="11778" max="11790" width="14.125" style="167" customWidth="1"/>
    <col min="11791" max="11791" width="13.75" style="167" customWidth="1"/>
    <col min="11792" max="11792" width="8.75" style="167" customWidth="1"/>
    <col min="11793" max="11793" width="14.25" style="167" bestFit="1" customWidth="1"/>
    <col min="11794" max="11794" width="10.5" style="167" bestFit="1" customWidth="1"/>
    <col min="11795" max="11795" width="10.5" style="167" customWidth="1"/>
    <col min="11796" max="12030" width="9" style="167"/>
    <col min="12031" max="12031" width="9.25" style="167" customWidth="1"/>
    <col min="12032" max="12032" width="13" style="167" customWidth="1"/>
    <col min="12033" max="12033" width="28.5" style="167" customWidth="1"/>
    <col min="12034" max="12046" width="14.125" style="167" customWidth="1"/>
    <col min="12047" max="12047" width="13.75" style="167" customWidth="1"/>
    <col min="12048" max="12048" width="8.75" style="167" customWidth="1"/>
    <col min="12049" max="12049" width="14.25" style="167" bestFit="1" customWidth="1"/>
    <col min="12050" max="12050" width="10.5" style="167" bestFit="1" customWidth="1"/>
    <col min="12051" max="12051" width="10.5" style="167" customWidth="1"/>
    <col min="12052" max="12286" width="9" style="167"/>
    <col min="12287" max="12287" width="9.25" style="167" customWidth="1"/>
    <col min="12288" max="12288" width="13" style="167" customWidth="1"/>
    <col min="12289" max="12289" width="28.5" style="167" customWidth="1"/>
    <col min="12290" max="12302" width="14.125" style="167" customWidth="1"/>
    <col min="12303" max="12303" width="13.75" style="167" customWidth="1"/>
    <col min="12304" max="12304" width="8.75" style="167" customWidth="1"/>
    <col min="12305" max="12305" width="14.25" style="167" bestFit="1" customWidth="1"/>
    <col min="12306" max="12306" width="10.5" style="167" bestFit="1" customWidth="1"/>
    <col min="12307" max="12307" width="10.5" style="167" customWidth="1"/>
    <col min="12308" max="12542" width="9" style="167"/>
    <col min="12543" max="12543" width="9.25" style="167" customWidth="1"/>
    <col min="12544" max="12544" width="13" style="167" customWidth="1"/>
    <col min="12545" max="12545" width="28.5" style="167" customWidth="1"/>
    <col min="12546" max="12558" width="14.125" style="167" customWidth="1"/>
    <col min="12559" max="12559" width="13.75" style="167" customWidth="1"/>
    <col min="12560" max="12560" width="8.75" style="167" customWidth="1"/>
    <col min="12561" max="12561" width="14.25" style="167" bestFit="1" customWidth="1"/>
    <col min="12562" max="12562" width="10.5" style="167" bestFit="1" customWidth="1"/>
    <col min="12563" max="12563" width="10.5" style="167" customWidth="1"/>
    <col min="12564" max="12798" width="9" style="167"/>
    <col min="12799" max="12799" width="9.25" style="167" customWidth="1"/>
    <col min="12800" max="12800" width="13" style="167" customWidth="1"/>
    <col min="12801" max="12801" width="28.5" style="167" customWidth="1"/>
    <col min="12802" max="12814" width="14.125" style="167" customWidth="1"/>
    <col min="12815" max="12815" width="13.75" style="167" customWidth="1"/>
    <col min="12816" max="12816" width="8.75" style="167" customWidth="1"/>
    <col min="12817" max="12817" width="14.25" style="167" bestFit="1" customWidth="1"/>
    <col min="12818" max="12818" width="10.5" style="167" bestFit="1" customWidth="1"/>
    <col min="12819" max="12819" width="10.5" style="167" customWidth="1"/>
    <col min="12820" max="13054" width="9" style="167"/>
    <col min="13055" max="13055" width="9.25" style="167" customWidth="1"/>
    <col min="13056" max="13056" width="13" style="167" customWidth="1"/>
    <col min="13057" max="13057" width="28.5" style="167" customWidth="1"/>
    <col min="13058" max="13070" width="14.125" style="167" customWidth="1"/>
    <col min="13071" max="13071" width="13.75" style="167" customWidth="1"/>
    <col min="13072" max="13072" width="8.75" style="167" customWidth="1"/>
    <col min="13073" max="13073" width="14.25" style="167" bestFit="1" customWidth="1"/>
    <col min="13074" max="13074" width="10.5" style="167" bestFit="1" customWidth="1"/>
    <col min="13075" max="13075" width="10.5" style="167" customWidth="1"/>
    <col min="13076" max="13310" width="9" style="167"/>
    <col min="13311" max="13311" width="9.25" style="167" customWidth="1"/>
    <col min="13312" max="13312" width="13" style="167" customWidth="1"/>
    <col min="13313" max="13313" width="28.5" style="167" customWidth="1"/>
    <col min="13314" max="13326" width="14.125" style="167" customWidth="1"/>
    <col min="13327" max="13327" width="13.75" style="167" customWidth="1"/>
    <col min="13328" max="13328" width="8.75" style="167" customWidth="1"/>
    <col min="13329" max="13329" width="14.25" style="167" bestFit="1" customWidth="1"/>
    <col min="13330" max="13330" width="10.5" style="167" bestFit="1" customWidth="1"/>
    <col min="13331" max="13331" width="10.5" style="167" customWidth="1"/>
    <col min="13332" max="13566" width="9" style="167"/>
    <col min="13567" max="13567" width="9.25" style="167" customWidth="1"/>
    <col min="13568" max="13568" width="13" style="167" customWidth="1"/>
    <col min="13569" max="13569" width="28.5" style="167" customWidth="1"/>
    <col min="13570" max="13582" width="14.125" style="167" customWidth="1"/>
    <col min="13583" max="13583" width="13.75" style="167" customWidth="1"/>
    <col min="13584" max="13584" width="8.75" style="167" customWidth="1"/>
    <col min="13585" max="13585" width="14.25" style="167" bestFit="1" customWidth="1"/>
    <col min="13586" max="13586" width="10.5" style="167" bestFit="1" customWidth="1"/>
    <col min="13587" max="13587" width="10.5" style="167" customWidth="1"/>
    <col min="13588" max="13822" width="9" style="167"/>
    <col min="13823" max="13823" width="9.25" style="167" customWidth="1"/>
    <col min="13824" max="13824" width="13" style="167" customWidth="1"/>
    <col min="13825" max="13825" width="28.5" style="167" customWidth="1"/>
    <col min="13826" max="13838" width="14.125" style="167" customWidth="1"/>
    <col min="13839" max="13839" width="13.75" style="167" customWidth="1"/>
    <col min="13840" max="13840" width="8.75" style="167" customWidth="1"/>
    <col min="13841" max="13841" width="14.25" style="167" bestFit="1" customWidth="1"/>
    <col min="13842" max="13842" width="10.5" style="167" bestFit="1" customWidth="1"/>
    <col min="13843" max="13843" width="10.5" style="167" customWidth="1"/>
    <col min="13844" max="14078" width="9" style="167"/>
    <col min="14079" max="14079" width="9.25" style="167" customWidth="1"/>
    <col min="14080" max="14080" width="13" style="167" customWidth="1"/>
    <col min="14081" max="14081" width="28.5" style="167" customWidth="1"/>
    <col min="14082" max="14094" width="14.125" style="167" customWidth="1"/>
    <col min="14095" max="14095" width="13.75" style="167" customWidth="1"/>
    <col min="14096" max="14096" width="8.75" style="167" customWidth="1"/>
    <col min="14097" max="14097" width="14.25" style="167" bestFit="1" customWidth="1"/>
    <col min="14098" max="14098" width="10.5" style="167" bestFit="1" customWidth="1"/>
    <col min="14099" max="14099" width="10.5" style="167" customWidth="1"/>
    <col min="14100" max="14334" width="9" style="167"/>
    <col min="14335" max="14335" width="9.25" style="167" customWidth="1"/>
    <col min="14336" max="14336" width="13" style="167" customWidth="1"/>
    <col min="14337" max="14337" width="28.5" style="167" customWidth="1"/>
    <col min="14338" max="14350" width="14.125" style="167" customWidth="1"/>
    <col min="14351" max="14351" width="13.75" style="167" customWidth="1"/>
    <col min="14352" max="14352" width="8.75" style="167" customWidth="1"/>
    <col min="14353" max="14353" width="14.25" style="167" bestFit="1" customWidth="1"/>
    <col min="14354" max="14354" width="10.5" style="167" bestFit="1" customWidth="1"/>
    <col min="14355" max="14355" width="10.5" style="167" customWidth="1"/>
    <col min="14356" max="14590" width="9" style="167"/>
    <col min="14591" max="14591" width="9.25" style="167" customWidth="1"/>
    <col min="14592" max="14592" width="13" style="167" customWidth="1"/>
    <col min="14593" max="14593" width="28.5" style="167" customWidth="1"/>
    <col min="14594" max="14606" width="14.125" style="167" customWidth="1"/>
    <col min="14607" max="14607" width="13.75" style="167" customWidth="1"/>
    <col min="14608" max="14608" width="8.75" style="167" customWidth="1"/>
    <col min="14609" max="14609" width="14.25" style="167" bestFit="1" customWidth="1"/>
    <col min="14610" max="14610" width="10.5" style="167" bestFit="1" customWidth="1"/>
    <col min="14611" max="14611" width="10.5" style="167" customWidth="1"/>
    <col min="14612" max="14846" width="9" style="167"/>
    <col min="14847" max="14847" width="9.25" style="167" customWidth="1"/>
    <col min="14848" max="14848" width="13" style="167" customWidth="1"/>
    <col min="14849" max="14849" width="28.5" style="167" customWidth="1"/>
    <col min="14850" max="14862" width="14.125" style="167" customWidth="1"/>
    <col min="14863" max="14863" width="13.75" style="167" customWidth="1"/>
    <col min="14864" max="14864" width="8.75" style="167" customWidth="1"/>
    <col min="14865" max="14865" width="14.25" style="167" bestFit="1" customWidth="1"/>
    <col min="14866" max="14866" width="10.5" style="167" bestFit="1" customWidth="1"/>
    <col min="14867" max="14867" width="10.5" style="167" customWidth="1"/>
    <col min="14868" max="15102" width="9" style="167"/>
    <col min="15103" max="15103" width="9.25" style="167" customWidth="1"/>
    <col min="15104" max="15104" width="13" style="167" customWidth="1"/>
    <col min="15105" max="15105" width="28.5" style="167" customWidth="1"/>
    <col min="15106" max="15118" width="14.125" style="167" customWidth="1"/>
    <col min="15119" max="15119" width="13.75" style="167" customWidth="1"/>
    <col min="15120" max="15120" width="8.75" style="167" customWidth="1"/>
    <col min="15121" max="15121" width="14.25" style="167" bestFit="1" customWidth="1"/>
    <col min="15122" max="15122" width="10.5" style="167" bestFit="1" customWidth="1"/>
    <col min="15123" max="15123" width="10.5" style="167" customWidth="1"/>
    <col min="15124" max="15358" width="9" style="167"/>
    <col min="15359" max="15359" width="9.25" style="167" customWidth="1"/>
    <col min="15360" max="15360" width="13" style="167" customWidth="1"/>
    <col min="15361" max="15361" width="28.5" style="167" customWidth="1"/>
    <col min="15362" max="15374" width="14.125" style="167" customWidth="1"/>
    <col min="15375" max="15375" width="13.75" style="167" customWidth="1"/>
    <col min="15376" max="15376" width="8.75" style="167" customWidth="1"/>
    <col min="15377" max="15377" width="14.25" style="167" bestFit="1" customWidth="1"/>
    <col min="15378" max="15378" width="10.5" style="167" bestFit="1" customWidth="1"/>
    <col min="15379" max="15379" width="10.5" style="167" customWidth="1"/>
    <col min="15380" max="15614" width="9" style="167"/>
    <col min="15615" max="15615" width="9.25" style="167" customWidth="1"/>
    <col min="15616" max="15616" width="13" style="167" customWidth="1"/>
    <col min="15617" max="15617" width="28.5" style="167" customWidth="1"/>
    <col min="15618" max="15630" width="14.125" style="167" customWidth="1"/>
    <col min="15631" max="15631" width="13.75" style="167" customWidth="1"/>
    <col min="15632" max="15632" width="8.75" style="167" customWidth="1"/>
    <col min="15633" max="15633" width="14.25" style="167" bestFit="1" customWidth="1"/>
    <col min="15634" max="15634" width="10.5" style="167" bestFit="1" customWidth="1"/>
    <col min="15635" max="15635" width="10.5" style="167" customWidth="1"/>
    <col min="15636" max="15870" width="9" style="167"/>
    <col min="15871" max="15871" width="9.25" style="167" customWidth="1"/>
    <col min="15872" max="15872" width="13" style="167" customWidth="1"/>
    <col min="15873" max="15873" width="28.5" style="167" customWidth="1"/>
    <col min="15874" max="15886" width="14.125" style="167" customWidth="1"/>
    <col min="15887" max="15887" width="13.75" style="167" customWidth="1"/>
    <col min="15888" max="15888" width="8.75" style="167" customWidth="1"/>
    <col min="15889" max="15889" width="14.25" style="167" bestFit="1" customWidth="1"/>
    <col min="15890" max="15890" width="10.5" style="167" bestFit="1" customWidth="1"/>
    <col min="15891" max="15891" width="10.5" style="167" customWidth="1"/>
    <col min="15892" max="16126" width="9" style="167"/>
    <col min="16127" max="16127" width="9.25" style="167" customWidth="1"/>
    <col min="16128" max="16128" width="13" style="167" customWidth="1"/>
    <col min="16129" max="16129" width="28.5" style="167" customWidth="1"/>
    <col min="16130" max="16142" width="14.125" style="167" customWidth="1"/>
    <col min="16143" max="16143" width="13.75" style="167" customWidth="1"/>
    <col min="16144" max="16144" width="8.75" style="167" customWidth="1"/>
    <col min="16145" max="16145" width="14.25" style="167" bestFit="1" customWidth="1"/>
    <col min="16146" max="16146" width="10.5" style="167" bestFit="1" customWidth="1"/>
    <col min="16147" max="16147" width="10.5" style="167" customWidth="1"/>
    <col min="16148" max="16384" width="9" style="167"/>
  </cols>
  <sheetData>
    <row r="1" spans="1:20" ht="18" customHeight="1" x14ac:dyDescent="0.2">
      <c r="A1" s="164" t="e">
        <f>#REF!</f>
        <v>#REF!</v>
      </c>
      <c r="B1" s="332" t="e">
        <f>#REF!</f>
        <v>#REF!</v>
      </c>
      <c r="C1" s="332"/>
      <c r="D1" s="332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20" ht="18" customHeight="1" x14ac:dyDescent="0.2">
      <c r="A2" s="168" t="e">
        <f>#REF!</f>
        <v>#REF!</v>
      </c>
      <c r="B2" s="333" t="e">
        <f>#REF!</f>
        <v>#REF!</v>
      </c>
      <c r="C2" s="333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0"/>
    </row>
    <row r="3" spans="1:20" ht="29.25" customHeight="1" thickBot="1" x14ac:dyDescent="0.25">
      <c r="A3" s="334" t="s">
        <v>242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6"/>
    </row>
    <row r="4" spans="1:20" ht="19.5" customHeight="1" x14ac:dyDescent="0.2">
      <c r="A4" s="337" t="s">
        <v>243</v>
      </c>
      <c r="B4" s="340" t="s">
        <v>244</v>
      </c>
      <c r="C4" s="341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</row>
    <row r="5" spans="1:20" s="176" customFormat="1" ht="71.25" customHeight="1" thickBot="1" x14ac:dyDescent="0.25">
      <c r="A5" s="338"/>
      <c r="B5" s="342"/>
      <c r="C5" s="343"/>
      <c r="D5" s="174" t="s">
        <v>245</v>
      </c>
      <c r="E5" s="174" t="s">
        <v>246</v>
      </c>
      <c r="F5" s="174" t="s">
        <v>247</v>
      </c>
      <c r="G5" s="174" t="s">
        <v>248</v>
      </c>
      <c r="H5" s="174" t="s">
        <v>249</v>
      </c>
      <c r="I5" s="174" t="s">
        <v>250</v>
      </c>
      <c r="J5" s="174" t="s">
        <v>251</v>
      </c>
      <c r="K5" s="174" t="s">
        <v>252</v>
      </c>
      <c r="L5" s="174" t="s">
        <v>253</v>
      </c>
      <c r="M5" s="174" t="s">
        <v>254</v>
      </c>
      <c r="N5" s="174" t="s">
        <v>255</v>
      </c>
      <c r="O5" s="175" t="s">
        <v>241</v>
      </c>
    </row>
    <row r="6" spans="1:20" ht="21" customHeight="1" x14ac:dyDescent="0.2">
      <c r="A6" s="338"/>
      <c r="B6" s="344" t="s">
        <v>256</v>
      </c>
      <c r="C6" s="345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8">
        <f>SUM(D6:N6)</f>
        <v>0</v>
      </c>
      <c r="Q6" s="328"/>
      <c r="R6" s="328"/>
      <c r="S6" s="328"/>
      <c r="T6" s="328"/>
    </row>
    <row r="7" spans="1:20" s="180" customFormat="1" ht="22.5" customHeight="1" x14ac:dyDescent="0.2">
      <c r="A7" s="338"/>
      <c r="B7" s="326" t="s">
        <v>257</v>
      </c>
      <c r="C7" s="329"/>
      <c r="D7" s="179">
        <f>39.52+41.92</f>
        <v>81.44</v>
      </c>
      <c r="E7" s="179">
        <f>39.06+34.52</f>
        <v>73.580000000000013</v>
      </c>
      <c r="F7" s="179">
        <f>39.28+39.16</f>
        <v>78.44</v>
      </c>
      <c r="G7" s="179"/>
      <c r="H7" s="179"/>
      <c r="I7" s="179"/>
      <c r="J7" s="179"/>
      <c r="K7" s="179"/>
      <c r="L7" s="179">
        <v>65.39</v>
      </c>
      <c r="M7" s="179">
        <v>75.7</v>
      </c>
      <c r="N7" s="179">
        <v>41.2</v>
      </c>
      <c r="O7" s="178">
        <f>SUM(D7:N7)</f>
        <v>415.75</v>
      </c>
    </row>
    <row r="8" spans="1:20" s="180" customFormat="1" ht="20.25" customHeight="1" x14ac:dyDescent="0.2">
      <c r="A8" s="338"/>
      <c r="B8" s="326" t="s">
        <v>258</v>
      </c>
      <c r="C8" s="327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8">
        <f>SUM(D8:N8)</f>
        <v>0</v>
      </c>
    </row>
    <row r="9" spans="1:20" ht="20.25" customHeight="1" thickBot="1" x14ac:dyDescent="0.25">
      <c r="A9" s="339"/>
      <c r="B9" s="330" t="s">
        <v>259</v>
      </c>
      <c r="C9" s="33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>
        <f>SUM(D9:N9)</f>
        <v>0</v>
      </c>
    </row>
    <row r="11" spans="1:20" x14ac:dyDescent="0.2">
      <c r="B11" s="326" t="s">
        <v>260</v>
      </c>
      <c r="C11" s="327"/>
      <c r="D11" s="183">
        <f>TRUNC(0.0615*0.579*O6,3)</f>
        <v>0</v>
      </c>
      <c r="E11" s="183" t="s">
        <v>143</v>
      </c>
    </row>
    <row r="12" spans="1:20" x14ac:dyDescent="0.2">
      <c r="B12" s="326" t="s">
        <v>261</v>
      </c>
      <c r="C12" s="327"/>
      <c r="D12" s="183">
        <v>0</v>
      </c>
      <c r="E12" s="183" t="s">
        <v>262</v>
      </c>
    </row>
    <row r="13" spans="1:20" x14ac:dyDescent="0.2">
      <c r="B13" s="326" t="s">
        <v>263</v>
      </c>
      <c r="C13" s="327"/>
      <c r="D13" s="186">
        <f>TRUNC(D12*D11,3)</f>
        <v>0</v>
      </c>
      <c r="E13" s="183" t="s">
        <v>264</v>
      </c>
    </row>
  </sheetData>
  <mergeCells count="13">
    <mergeCell ref="B1:D1"/>
    <mergeCell ref="B2:C2"/>
    <mergeCell ref="A3:O3"/>
    <mergeCell ref="A4:A9"/>
    <mergeCell ref="B4:C5"/>
    <mergeCell ref="B6:C6"/>
    <mergeCell ref="B13:C13"/>
    <mergeCell ref="Q6:T6"/>
    <mergeCell ref="B7:C7"/>
    <mergeCell ref="B8:C8"/>
    <mergeCell ref="B9:C9"/>
    <mergeCell ref="B11:C11"/>
    <mergeCell ref="B12:C12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view="pageBreakPreview" zoomScaleNormal="115" zoomScaleSheetLayoutView="100" workbookViewId="0">
      <selection activeCell="T27" sqref="T27"/>
    </sheetView>
  </sheetViews>
  <sheetFormatPr defaultRowHeight="14.25" x14ac:dyDescent="0.2"/>
  <cols>
    <col min="8" max="8" width="11.25" customWidth="1"/>
  </cols>
  <sheetData>
    <row r="1" spans="1:10" ht="55.5" customHeight="1" x14ac:dyDescent="0.25">
      <c r="A1" s="377" t="s">
        <v>265</v>
      </c>
      <c r="B1" s="378"/>
      <c r="C1" s="378"/>
      <c r="D1" s="378"/>
      <c r="E1" s="378"/>
      <c r="F1" s="378"/>
      <c r="G1" s="378"/>
      <c r="H1" s="378"/>
      <c r="I1" s="379"/>
    </row>
    <row r="2" spans="1:10" ht="18.75" x14ac:dyDescent="0.2">
      <c r="A2" s="380" t="s">
        <v>266</v>
      </c>
      <c r="B2" s="381"/>
      <c r="C2" s="381"/>
      <c r="D2" s="381"/>
      <c r="E2" s="381"/>
      <c r="F2" s="381"/>
      <c r="G2" s="381"/>
      <c r="H2" s="381"/>
      <c r="I2" s="382"/>
      <c r="J2" s="187"/>
    </row>
    <row r="3" spans="1:10" ht="15" x14ac:dyDescent="0.25">
      <c r="A3" s="188" t="s">
        <v>267</v>
      </c>
      <c r="B3" s="383" t="s">
        <v>321</v>
      </c>
      <c r="C3" s="383"/>
      <c r="D3" s="383"/>
      <c r="E3" s="383"/>
      <c r="F3" s="383"/>
      <c r="G3" s="383"/>
      <c r="H3" s="383"/>
      <c r="I3" s="189" t="s">
        <v>268</v>
      </c>
      <c r="J3" s="187"/>
    </row>
    <row r="4" spans="1:10" ht="15" x14ac:dyDescent="0.25">
      <c r="A4" s="188" t="s">
        <v>269</v>
      </c>
      <c r="B4" s="384" t="s">
        <v>270</v>
      </c>
      <c r="C4" s="384"/>
      <c r="D4" s="384"/>
      <c r="E4" s="384"/>
      <c r="F4" s="384"/>
      <c r="G4" s="384"/>
      <c r="H4" s="384"/>
      <c r="I4" s="385">
        <f>I23</f>
        <v>0.20699999999999999</v>
      </c>
      <c r="J4" s="187"/>
    </row>
    <row r="5" spans="1:10" ht="15" x14ac:dyDescent="0.25">
      <c r="A5" s="188" t="s">
        <v>271</v>
      </c>
      <c r="B5" s="384" t="s">
        <v>272</v>
      </c>
      <c r="C5" s="384"/>
      <c r="D5" s="384"/>
      <c r="E5" s="384"/>
      <c r="F5" s="384"/>
      <c r="G5" s="384"/>
      <c r="H5" s="384"/>
      <c r="I5" s="386"/>
      <c r="J5" s="187"/>
    </row>
    <row r="6" spans="1:10" ht="15" x14ac:dyDescent="0.25">
      <c r="A6" s="188" t="s">
        <v>273</v>
      </c>
      <c r="B6" s="384" t="s">
        <v>274</v>
      </c>
      <c r="C6" s="384"/>
      <c r="D6" s="384"/>
      <c r="E6" s="384"/>
      <c r="F6" s="384"/>
      <c r="G6" s="384"/>
      <c r="H6" s="384"/>
      <c r="I6" s="386"/>
      <c r="J6" s="187"/>
    </row>
    <row r="7" spans="1:10" ht="15" x14ac:dyDescent="0.2">
      <c r="A7" s="387" t="s">
        <v>275</v>
      </c>
      <c r="B7" s="388"/>
      <c r="C7" s="388"/>
      <c r="D7" s="388"/>
      <c r="E7" s="388"/>
      <c r="F7" s="388"/>
      <c r="G7" s="388"/>
      <c r="H7" s="388"/>
      <c r="I7" s="389"/>
      <c r="J7" s="187"/>
    </row>
    <row r="8" spans="1:10" ht="15" x14ac:dyDescent="0.2">
      <c r="A8" s="190" t="s">
        <v>7</v>
      </c>
      <c r="B8" s="371" t="s">
        <v>276</v>
      </c>
      <c r="C8" s="371"/>
      <c r="D8" s="371"/>
      <c r="E8" s="371"/>
      <c r="F8" s="371"/>
      <c r="G8" s="371"/>
      <c r="H8" s="371"/>
      <c r="I8" s="372"/>
      <c r="J8" s="187"/>
    </row>
    <row r="9" spans="1:10" x14ac:dyDescent="0.2">
      <c r="A9" s="191">
        <v>1</v>
      </c>
      <c r="B9" s="369" t="s">
        <v>277</v>
      </c>
      <c r="C9" s="369"/>
      <c r="D9" s="369"/>
      <c r="E9" s="369"/>
      <c r="F9" s="369"/>
      <c r="G9" s="369"/>
      <c r="H9" s="369"/>
      <c r="I9" s="192">
        <v>4.0099999999999997E-2</v>
      </c>
      <c r="J9" s="187"/>
    </row>
    <row r="10" spans="1:10" x14ac:dyDescent="0.2">
      <c r="A10" s="191">
        <v>2</v>
      </c>
      <c r="B10" s="369" t="s">
        <v>278</v>
      </c>
      <c r="C10" s="369"/>
      <c r="D10" s="369"/>
      <c r="E10" s="369"/>
      <c r="F10" s="369"/>
      <c r="G10" s="369"/>
      <c r="H10" s="369"/>
      <c r="I10" s="192">
        <v>4.0000000000000001E-3</v>
      </c>
      <c r="J10" s="187"/>
    </row>
    <row r="11" spans="1:10" x14ac:dyDescent="0.2">
      <c r="A11" s="191">
        <v>3</v>
      </c>
      <c r="B11" s="369" t="s">
        <v>279</v>
      </c>
      <c r="C11" s="369"/>
      <c r="D11" s="369"/>
      <c r="E11" s="369"/>
      <c r="F11" s="369"/>
      <c r="G11" s="369"/>
      <c r="H11" s="369"/>
      <c r="I11" s="193">
        <v>5.5999999999999999E-3</v>
      </c>
      <c r="J11" s="187"/>
    </row>
    <row r="12" spans="1:10" x14ac:dyDescent="0.2">
      <c r="A12" s="191">
        <v>4</v>
      </c>
      <c r="B12" s="369" t="s">
        <v>280</v>
      </c>
      <c r="C12" s="369"/>
      <c r="D12" s="369"/>
      <c r="E12" s="369"/>
      <c r="F12" s="369"/>
      <c r="G12" s="369"/>
      <c r="H12" s="369"/>
      <c r="I12" s="192">
        <v>1.11E-2</v>
      </c>
      <c r="J12" s="187"/>
    </row>
    <row r="13" spans="1:10" x14ac:dyDescent="0.2">
      <c r="A13" s="191">
        <v>5</v>
      </c>
      <c r="B13" s="369" t="s">
        <v>281</v>
      </c>
      <c r="C13" s="369"/>
      <c r="D13" s="369"/>
      <c r="E13" s="369"/>
      <c r="F13" s="369"/>
      <c r="G13" s="369"/>
      <c r="H13" s="369"/>
      <c r="I13" s="192">
        <v>7.2999999999999995E-2</v>
      </c>
      <c r="J13" s="187"/>
    </row>
    <row r="14" spans="1:10" x14ac:dyDescent="0.2">
      <c r="A14" s="191">
        <v>6</v>
      </c>
      <c r="B14" s="369" t="s">
        <v>282</v>
      </c>
      <c r="C14" s="369"/>
      <c r="D14" s="369"/>
      <c r="E14" s="369"/>
      <c r="F14" s="369"/>
      <c r="G14" s="369"/>
      <c r="H14" s="369"/>
      <c r="I14" s="192">
        <f>I21</f>
        <v>5.6499999999999995E-2</v>
      </c>
      <c r="J14" s="187"/>
    </row>
    <row r="15" spans="1:10" x14ac:dyDescent="0.2">
      <c r="A15" s="191"/>
      <c r="B15" s="370"/>
      <c r="C15" s="370"/>
      <c r="D15" s="370"/>
      <c r="E15" s="370"/>
      <c r="F15" s="370"/>
      <c r="G15" s="370"/>
      <c r="H15" s="370"/>
      <c r="I15" s="194"/>
      <c r="J15" s="187"/>
    </row>
    <row r="16" spans="1:10" ht="15" x14ac:dyDescent="0.2">
      <c r="A16" s="190" t="s">
        <v>7</v>
      </c>
      <c r="B16" s="371" t="s">
        <v>283</v>
      </c>
      <c r="C16" s="371"/>
      <c r="D16" s="371"/>
      <c r="E16" s="371"/>
      <c r="F16" s="371"/>
      <c r="G16" s="371"/>
      <c r="H16" s="371"/>
      <c r="I16" s="372"/>
      <c r="J16" s="187"/>
    </row>
    <row r="17" spans="1:20" x14ac:dyDescent="0.2">
      <c r="A17" s="191" t="s">
        <v>284</v>
      </c>
      <c r="B17" s="369" t="s">
        <v>285</v>
      </c>
      <c r="C17" s="369"/>
      <c r="D17" s="369"/>
      <c r="E17" s="369"/>
      <c r="F17" s="369"/>
      <c r="G17" s="369"/>
      <c r="H17" s="369"/>
      <c r="I17" s="195">
        <v>0.02</v>
      </c>
      <c r="J17" s="187"/>
    </row>
    <row r="18" spans="1:20" x14ac:dyDescent="0.2">
      <c r="A18" s="191" t="s">
        <v>286</v>
      </c>
      <c r="B18" s="369" t="s">
        <v>287</v>
      </c>
      <c r="C18" s="369"/>
      <c r="D18" s="369"/>
      <c r="E18" s="369"/>
      <c r="F18" s="369"/>
      <c r="G18" s="369"/>
      <c r="H18" s="369"/>
      <c r="I18" s="192">
        <v>6.4999999999999997E-3</v>
      </c>
      <c r="J18" s="187"/>
    </row>
    <row r="19" spans="1:20" x14ac:dyDescent="0.2">
      <c r="A19" s="191" t="s">
        <v>288</v>
      </c>
      <c r="B19" s="369" t="s">
        <v>289</v>
      </c>
      <c r="C19" s="369"/>
      <c r="D19" s="369"/>
      <c r="E19" s="369"/>
      <c r="F19" s="369"/>
      <c r="G19" s="369"/>
      <c r="H19" s="369"/>
      <c r="I19" s="192">
        <v>0.03</v>
      </c>
      <c r="J19" s="187"/>
    </row>
    <row r="20" spans="1:20" x14ac:dyDescent="0.2">
      <c r="A20" s="191" t="s">
        <v>290</v>
      </c>
      <c r="B20" s="369" t="s">
        <v>291</v>
      </c>
      <c r="C20" s="369"/>
      <c r="D20" s="369"/>
      <c r="E20" s="369"/>
      <c r="F20" s="369"/>
      <c r="G20" s="369"/>
      <c r="H20" s="369"/>
      <c r="I20" s="192">
        <v>0</v>
      </c>
      <c r="J20" s="187"/>
    </row>
    <row r="21" spans="1:20" x14ac:dyDescent="0.2">
      <c r="A21" s="373" t="s">
        <v>292</v>
      </c>
      <c r="B21" s="374"/>
      <c r="C21" s="374"/>
      <c r="D21" s="374"/>
      <c r="E21" s="374"/>
      <c r="F21" s="374"/>
      <c r="G21" s="374"/>
      <c r="H21" s="374"/>
      <c r="I21" s="196">
        <f>SUM(I17:I20)</f>
        <v>5.6499999999999995E-2</v>
      </c>
      <c r="J21" s="187"/>
    </row>
    <row r="22" spans="1:20" x14ac:dyDescent="0.2">
      <c r="A22" s="373" t="s">
        <v>293</v>
      </c>
      <c r="B22" s="374"/>
      <c r="C22" s="374"/>
      <c r="D22" s="374"/>
      <c r="E22" s="374"/>
      <c r="F22" s="374"/>
      <c r="G22" s="374"/>
      <c r="H22" s="374"/>
      <c r="I22" s="375"/>
      <c r="J22" s="187"/>
    </row>
    <row r="23" spans="1:20" x14ac:dyDescent="0.2">
      <c r="A23" s="376"/>
      <c r="B23" s="370"/>
      <c r="C23" s="370"/>
      <c r="D23" s="370"/>
      <c r="E23" s="370"/>
      <c r="F23" s="370"/>
      <c r="G23" s="370"/>
      <c r="H23" s="370"/>
      <c r="I23" s="197">
        <f>ROUND((((1+I9+I10+I11)*(1+I12)*(1+I13))/(1-I14))-1,4)</f>
        <v>0.20699999999999999</v>
      </c>
      <c r="J23" s="187"/>
    </row>
    <row r="24" spans="1:20" x14ac:dyDescent="0.2">
      <c r="A24" s="366" t="s">
        <v>294</v>
      </c>
      <c r="B24" s="367"/>
      <c r="C24" s="350"/>
      <c r="D24" s="350"/>
      <c r="E24" s="350"/>
      <c r="F24" s="350"/>
      <c r="G24" s="350"/>
      <c r="H24" s="350"/>
      <c r="I24" s="351"/>
      <c r="J24" s="187" t="s">
        <v>218</v>
      </c>
    </row>
    <row r="25" spans="1:20" x14ac:dyDescent="0.2">
      <c r="A25" s="366"/>
      <c r="B25" s="368"/>
      <c r="C25" s="353"/>
      <c r="D25" s="353"/>
      <c r="E25" s="353"/>
      <c r="F25" s="353"/>
      <c r="G25" s="353"/>
      <c r="H25" s="353"/>
      <c r="I25" s="354"/>
      <c r="J25" s="187"/>
    </row>
    <row r="26" spans="1:20" x14ac:dyDescent="0.2">
      <c r="A26" s="366"/>
      <c r="B26" s="368"/>
      <c r="C26" s="353"/>
      <c r="D26" s="353"/>
      <c r="E26" s="353"/>
      <c r="F26" s="353"/>
      <c r="G26" s="353"/>
      <c r="H26" s="353"/>
      <c r="I26" s="354"/>
      <c r="J26" s="187"/>
    </row>
    <row r="27" spans="1:20" x14ac:dyDescent="0.2">
      <c r="A27" s="366"/>
      <c r="B27" s="368"/>
      <c r="C27" s="353"/>
      <c r="D27" s="353"/>
      <c r="E27" s="353"/>
      <c r="F27" s="353"/>
      <c r="G27" s="353"/>
      <c r="H27" s="353"/>
      <c r="I27" s="354"/>
      <c r="J27" s="187"/>
      <c r="T27" t="s">
        <v>218</v>
      </c>
    </row>
    <row r="28" spans="1:20" x14ac:dyDescent="0.2">
      <c r="A28" s="366"/>
      <c r="B28" s="368"/>
      <c r="C28" s="353"/>
      <c r="D28" s="353"/>
      <c r="E28" s="353"/>
      <c r="F28" s="353"/>
      <c r="G28" s="353"/>
      <c r="H28" s="353"/>
      <c r="I28" s="354"/>
      <c r="J28" s="187"/>
    </row>
    <row r="29" spans="1:20" x14ac:dyDescent="0.2">
      <c r="A29" s="198" t="s">
        <v>295</v>
      </c>
      <c r="B29" s="357"/>
      <c r="C29" s="358"/>
      <c r="D29" s="358"/>
      <c r="E29" s="358"/>
      <c r="F29" s="358"/>
      <c r="G29" s="358"/>
      <c r="H29" s="358"/>
      <c r="I29" s="359"/>
      <c r="J29" s="187"/>
    </row>
    <row r="30" spans="1:20" ht="27" customHeight="1" x14ac:dyDescent="0.2">
      <c r="A30" s="360" t="s">
        <v>296</v>
      </c>
      <c r="B30" s="361"/>
      <c r="C30" s="361"/>
      <c r="D30" s="361"/>
      <c r="E30" s="361"/>
      <c r="F30" s="361"/>
      <c r="G30" s="361"/>
      <c r="H30" s="361"/>
      <c r="I30" s="362"/>
      <c r="J30" s="187"/>
    </row>
    <row r="31" spans="1:20" ht="15.75" customHeight="1" x14ac:dyDescent="0.2">
      <c r="A31" s="363"/>
      <c r="B31" s="364"/>
      <c r="C31" s="364"/>
      <c r="D31" s="364"/>
      <c r="E31" s="364"/>
      <c r="F31" s="364"/>
      <c r="G31" s="364"/>
      <c r="H31" s="364"/>
      <c r="I31" s="365"/>
      <c r="J31" s="187"/>
    </row>
    <row r="32" spans="1:20" x14ac:dyDescent="0.2">
      <c r="A32" s="363" t="s">
        <v>297</v>
      </c>
      <c r="B32" s="364"/>
      <c r="C32" s="364"/>
      <c r="D32" s="364"/>
      <c r="E32" s="364"/>
      <c r="F32" s="364"/>
      <c r="G32" s="364"/>
      <c r="H32" s="364"/>
      <c r="I32" s="365"/>
      <c r="J32" s="187"/>
    </row>
    <row r="33" spans="1:10" ht="29.25" customHeight="1" x14ac:dyDescent="0.2">
      <c r="A33" s="363" t="s">
        <v>298</v>
      </c>
      <c r="B33" s="364"/>
      <c r="C33" s="364"/>
      <c r="D33" s="364"/>
      <c r="E33" s="364"/>
      <c r="F33" s="364"/>
      <c r="G33" s="364"/>
      <c r="H33" s="364"/>
      <c r="I33" s="365"/>
      <c r="J33" s="187"/>
    </row>
    <row r="34" spans="1:10" ht="15.75" customHeight="1" x14ac:dyDescent="0.2">
      <c r="A34" s="363"/>
      <c r="B34" s="364"/>
      <c r="C34" s="364"/>
      <c r="D34" s="364"/>
      <c r="E34" s="364"/>
      <c r="F34" s="364"/>
      <c r="G34" s="364"/>
      <c r="H34" s="364"/>
      <c r="I34" s="365"/>
      <c r="J34" s="187"/>
    </row>
    <row r="35" spans="1:10" ht="26.25" customHeight="1" x14ac:dyDescent="0.2">
      <c r="A35" s="346" t="s">
        <v>299</v>
      </c>
      <c r="B35" s="347"/>
      <c r="C35" s="347"/>
      <c r="D35" s="347"/>
      <c r="E35" s="347"/>
      <c r="F35" s="347"/>
      <c r="G35" s="347"/>
      <c r="H35" s="347"/>
      <c r="I35" s="348"/>
      <c r="J35" s="187"/>
    </row>
    <row r="36" spans="1:10" x14ac:dyDescent="0.2">
      <c r="A36" s="349"/>
      <c r="B36" s="350"/>
      <c r="C36" s="350"/>
      <c r="D36" s="350"/>
      <c r="E36" s="350"/>
      <c r="F36" s="350"/>
      <c r="G36" s="350"/>
      <c r="H36" s="350"/>
      <c r="I36" s="351"/>
      <c r="J36" s="187"/>
    </row>
    <row r="37" spans="1:10" x14ac:dyDescent="0.2">
      <c r="A37" s="352"/>
      <c r="B37" s="353"/>
      <c r="C37" s="353"/>
      <c r="D37" s="353"/>
      <c r="E37" s="353"/>
      <c r="F37" s="353"/>
      <c r="G37" s="353"/>
      <c r="H37" s="353"/>
      <c r="I37" s="354"/>
      <c r="J37" s="187"/>
    </row>
    <row r="38" spans="1:10" x14ac:dyDescent="0.2">
      <c r="A38" s="352"/>
      <c r="B38" s="353"/>
      <c r="C38" s="353"/>
      <c r="D38" s="353"/>
      <c r="E38" s="353"/>
      <c r="F38" s="353"/>
      <c r="G38" s="353"/>
      <c r="H38" s="353"/>
      <c r="I38" s="354"/>
      <c r="J38" s="187"/>
    </row>
    <row r="39" spans="1:10" x14ac:dyDescent="0.2">
      <c r="A39" s="352"/>
      <c r="B39" s="353"/>
      <c r="C39" s="353"/>
      <c r="D39" s="353"/>
      <c r="E39" s="353"/>
      <c r="F39" s="353"/>
      <c r="G39" s="353"/>
      <c r="H39" s="353"/>
      <c r="I39" s="354"/>
      <c r="J39" s="187"/>
    </row>
    <row r="40" spans="1:10" x14ac:dyDescent="0.2">
      <c r="A40" s="352"/>
      <c r="B40" s="353"/>
      <c r="C40" s="353"/>
      <c r="D40" s="353"/>
      <c r="E40" s="353"/>
      <c r="F40" s="353"/>
      <c r="G40" s="353"/>
      <c r="H40" s="353"/>
      <c r="I40" s="354"/>
      <c r="J40" s="187"/>
    </row>
    <row r="41" spans="1:10" x14ac:dyDescent="0.2">
      <c r="A41" s="352"/>
      <c r="B41" s="353"/>
      <c r="C41" s="353"/>
      <c r="D41" s="353"/>
      <c r="E41" s="353"/>
      <c r="F41" s="353"/>
      <c r="G41" s="353"/>
      <c r="H41" s="353"/>
      <c r="I41" s="354"/>
      <c r="J41" s="187"/>
    </row>
    <row r="42" spans="1:10" x14ac:dyDescent="0.2">
      <c r="A42" s="352"/>
      <c r="B42" s="353"/>
      <c r="C42" s="353"/>
      <c r="D42" s="353"/>
      <c r="E42" s="353"/>
      <c r="F42" s="353"/>
      <c r="G42" s="353"/>
      <c r="H42" s="353"/>
      <c r="I42" s="354"/>
      <c r="J42" s="187"/>
    </row>
    <row r="43" spans="1:10" x14ac:dyDescent="0.2">
      <c r="A43" s="352"/>
      <c r="B43" s="353"/>
      <c r="C43" s="353"/>
      <c r="D43" s="353"/>
      <c r="E43" s="353"/>
      <c r="F43" s="353"/>
      <c r="G43" s="353"/>
      <c r="H43" s="353"/>
      <c r="I43" s="354"/>
      <c r="J43" s="187"/>
    </row>
    <row r="44" spans="1:10" x14ac:dyDescent="0.2">
      <c r="A44" s="352"/>
      <c r="B44" s="353"/>
      <c r="C44" s="353"/>
      <c r="D44" s="353"/>
      <c r="E44" s="353"/>
      <c r="F44" s="353"/>
      <c r="G44" s="353"/>
      <c r="H44" s="353"/>
      <c r="I44" s="354"/>
      <c r="J44" s="187"/>
    </row>
    <row r="45" spans="1:10" x14ac:dyDescent="0.2">
      <c r="A45" s="352"/>
      <c r="B45" s="353"/>
      <c r="C45" s="353"/>
      <c r="D45" s="353"/>
      <c r="E45" s="353"/>
      <c r="F45" s="353"/>
      <c r="G45" s="353"/>
      <c r="H45" s="353"/>
      <c r="I45" s="354"/>
      <c r="J45" s="187"/>
    </row>
    <row r="46" spans="1:10" x14ac:dyDescent="0.2">
      <c r="A46" s="352"/>
      <c r="B46" s="353"/>
      <c r="C46" s="353"/>
      <c r="D46" s="353"/>
      <c r="E46" s="353"/>
      <c r="F46" s="353"/>
      <c r="G46" s="353"/>
      <c r="H46" s="353"/>
      <c r="I46" s="354"/>
      <c r="J46" s="187"/>
    </row>
    <row r="47" spans="1:10" x14ac:dyDescent="0.2">
      <c r="A47" s="352"/>
      <c r="B47" s="353"/>
      <c r="C47" s="353"/>
      <c r="D47" s="353"/>
      <c r="E47" s="353"/>
      <c r="F47" s="353"/>
      <c r="G47" s="353"/>
      <c r="H47" s="353"/>
      <c r="I47" s="354"/>
      <c r="J47" s="187"/>
    </row>
    <row r="48" spans="1:10" x14ac:dyDescent="0.2">
      <c r="A48" s="355" t="s">
        <v>322</v>
      </c>
      <c r="B48" s="355"/>
      <c r="C48" s="355"/>
      <c r="D48" s="355"/>
      <c r="E48" s="355"/>
      <c r="F48" s="355"/>
      <c r="G48" s="355"/>
      <c r="H48" s="355"/>
      <c r="I48" s="355"/>
      <c r="J48" s="187"/>
    </row>
    <row r="49" spans="1:10" x14ac:dyDescent="0.2">
      <c r="A49" s="356"/>
      <c r="B49" s="356"/>
      <c r="C49" s="356"/>
      <c r="D49" s="356"/>
      <c r="E49" s="356"/>
      <c r="F49" s="356"/>
      <c r="G49" s="356"/>
      <c r="H49" s="356"/>
      <c r="I49" s="356"/>
      <c r="J49" s="187"/>
    </row>
  </sheetData>
  <mergeCells count="35"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A35:I35"/>
    <mergeCell ref="A36:I47"/>
    <mergeCell ref="A48:I49"/>
    <mergeCell ref="B29:I29"/>
    <mergeCell ref="A30:I30"/>
    <mergeCell ref="A31:I31"/>
    <mergeCell ref="A32:I32"/>
    <mergeCell ref="A33:I33"/>
    <mergeCell ref="A34:I34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A22" zoomScaleNormal="115" zoomScaleSheetLayoutView="100" workbookViewId="0">
      <selection activeCell="Q38" sqref="Q38"/>
    </sheetView>
  </sheetViews>
  <sheetFormatPr defaultRowHeight="14.25" x14ac:dyDescent="0.2"/>
  <cols>
    <col min="10" max="10" width="9" customWidth="1"/>
  </cols>
  <sheetData>
    <row r="1" spans="1:10" ht="55.5" customHeight="1" x14ac:dyDescent="0.25">
      <c r="A1" s="377" t="s">
        <v>265</v>
      </c>
      <c r="B1" s="378"/>
      <c r="C1" s="378"/>
      <c r="D1" s="378"/>
      <c r="E1" s="378"/>
      <c r="F1" s="378"/>
      <c r="G1" s="378"/>
      <c r="H1" s="378"/>
      <c r="I1" s="379"/>
    </row>
    <row r="2" spans="1:10" ht="18.75" x14ac:dyDescent="0.2">
      <c r="A2" s="380" t="s">
        <v>300</v>
      </c>
      <c r="B2" s="381"/>
      <c r="C2" s="381"/>
      <c r="D2" s="381"/>
      <c r="E2" s="381"/>
      <c r="F2" s="381"/>
      <c r="G2" s="381"/>
      <c r="H2" s="381"/>
      <c r="I2" s="382"/>
      <c r="J2" s="187"/>
    </row>
    <row r="3" spans="1:10" ht="15" x14ac:dyDescent="0.25">
      <c r="A3" s="188" t="s">
        <v>267</v>
      </c>
      <c r="B3" s="383" t="s">
        <v>321</v>
      </c>
      <c r="C3" s="383"/>
      <c r="D3" s="383"/>
      <c r="E3" s="383"/>
      <c r="F3" s="383"/>
      <c r="G3" s="383"/>
      <c r="H3" s="383"/>
      <c r="I3" s="189" t="s">
        <v>301</v>
      </c>
      <c r="J3" s="187"/>
    </row>
    <row r="4" spans="1:10" ht="15" x14ac:dyDescent="0.25">
      <c r="A4" s="188" t="s">
        <v>269</v>
      </c>
      <c r="B4" s="384" t="s">
        <v>270</v>
      </c>
      <c r="C4" s="384"/>
      <c r="D4" s="384"/>
      <c r="E4" s="384"/>
      <c r="F4" s="384"/>
      <c r="G4" s="384"/>
      <c r="H4" s="384"/>
      <c r="I4" s="385">
        <f>I23</f>
        <v>0.11070000000000001</v>
      </c>
      <c r="J4" s="187"/>
    </row>
    <row r="5" spans="1:10" ht="15" x14ac:dyDescent="0.25">
      <c r="A5" s="188" t="s">
        <v>271</v>
      </c>
      <c r="B5" s="384" t="s">
        <v>272</v>
      </c>
      <c r="C5" s="384"/>
      <c r="D5" s="384"/>
      <c r="E5" s="384"/>
      <c r="F5" s="384"/>
      <c r="G5" s="384"/>
      <c r="H5" s="384"/>
      <c r="I5" s="386"/>
      <c r="J5" s="187"/>
    </row>
    <row r="6" spans="1:10" ht="15" x14ac:dyDescent="0.25">
      <c r="A6" s="188" t="s">
        <v>273</v>
      </c>
      <c r="B6" s="384" t="s">
        <v>274</v>
      </c>
      <c r="C6" s="384"/>
      <c r="D6" s="384"/>
      <c r="E6" s="384"/>
      <c r="F6" s="384"/>
      <c r="G6" s="384"/>
      <c r="H6" s="384"/>
      <c r="I6" s="386"/>
      <c r="J6" s="187"/>
    </row>
    <row r="7" spans="1:10" ht="15" x14ac:dyDescent="0.2">
      <c r="A7" s="387" t="s">
        <v>275</v>
      </c>
      <c r="B7" s="388"/>
      <c r="C7" s="388"/>
      <c r="D7" s="388"/>
      <c r="E7" s="388"/>
      <c r="F7" s="388"/>
      <c r="G7" s="388"/>
      <c r="H7" s="388"/>
      <c r="I7" s="389"/>
      <c r="J7" s="187"/>
    </row>
    <row r="8" spans="1:10" ht="15" x14ac:dyDescent="0.2">
      <c r="A8" s="190" t="s">
        <v>7</v>
      </c>
      <c r="B8" s="371" t="s">
        <v>276</v>
      </c>
      <c r="C8" s="371"/>
      <c r="D8" s="371"/>
      <c r="E8" s="371"/>
      <c r="F8" s="371"/>
      <c r="G8" s="371"/>
      <c r="H8" s="371"/>
      <c r="I8" s="372"/>
      <c r="J8" s="187"/>
    </row>
    <row r="9" spans="1:10" x14ac:dyDescent="0.2">
      <c r="A9" s="191">
        <v>1</v>
      </c>
      <c r="B9" s="369" t="s">
        <v>277</v>
      </c>
      <c r="C9" s="369"/>
      <c r="D9" s="369"/>
      <c r="E9" s="369"/>
      <c r="F9" s="369"/>
      <c r="G9" s="369"/>
      <c r="H9" s="369"/>
      <c r="I9" s="192">
        <v>3.4500000000000003E-2</v>
      </c>
      <c r="J9" s="187">
        <v>1.5</v>
      </c>
    </row>
    <row r="10" spans="1:10" x14ac:dyDescent="0.2">
      <c r="A10" s="191">
        <v>2</v>
      </c>
      <c r="B10" s="369" t="s">
        <v>278</v>
      </c>
      <c r="C10" s="369"/>
      <c r="D10" s="369"/>
      <c r="E10" s="369"/>
      <c r="F10" s="369"/>
      <c r="G10" s="369"/>
      <c r="H10" s="369"/>
      <c r="I10" s="192">
        <v>4.7999999999999996E-3</v>
      </c>
      <c r="J10" s="187">
        <v>0.3</v>
      </c>
    </row>
    <row r="11" spans="1:10" x14ac:dyDescent="0.2">
      <c r="A11" s="191">
        <v>3</v>
      </c>
      <c r="B11" s="369" t="s">
        <v>279</v>
      </c>
      <c r="C11" s="369"/>
      <c r="D11" s="369"/>
      <c r="E11" s="369"/>
      <c r="F11" s="369"/>
      <c r="G11" s="369"/>
      <c r="H11" s="369"/>
      <c r="I11" s="193">
        <v>8.5000000000000006E-3</v>
      </c>
      <c r="J11" s="187">
        <v>0.56000000000000005</v>
      </c>
    </row>
    <row r="12" spans="1:10" x14ac:dyDescent="0.2">
      <c r="A12" s="191">
        <v>4</v>
      </c>
      <c r="B12" s="369" t="s">
        <v>280</v>
      </c>
      <c r="C12" s="369"/>
      <c r="D12" s="369"/>
      <c r="E12" s="369"/>
      <c r="F12" s="369"/>
      <c r="G12" s="369"/>
      <c r="H12" s="369"/>
      <c r="I12" s="192">
        <v>8.5000000000000006E-3</v>
      </c>
      <c r="J12" s="187">
        <v>0.85</v>
      </c>
    </row>
    <row r="13" spans="1:10" x14ac:dyDescent="0.2">
      <c r="A13" s="191">
        <v>5</v>
      </c>
      <c r="B13" s="369" t="s">
        <v>281</v>
      </c>
      <c r="C13" s="369"/>
      <c r="D13" s="369"/>
      <c r="E13" s="369"/>
      <c r="F13" s="369"/>
      <c r="G13" s="369"/>
      <c r="H13" s="369"/>
      <c r="I13" s="192">
        <v>5.11E-2</v>
      </c>
      <c r="J13" s="187">
        <v>3.5</v>
      </c>
    </row>
    <row r="14" spans="1:10" x14ac:dyDescent="0.2">
      <c r="A14" s="191">
        <v>6</v>
      </c>
      <c r="B14" s="369" t="s">
        <v>282</v>
      </c>
      <c r="C14" s="369"/>
      <c r="D14" s="369"/>
      <c r="E14" s="369"/>
      <c r="F14" s="369"/>
      <c r="G14" s="369"/>
      <c r="H14" s="369"/>
      <c r="I14" s="192">
        <v>0</v>
      </c>
      <c r="J14" s="187">
        <v>5.65</v>
      </c>
    </row>
    <row r="15" spans="1:10" x14ac:dyDescent="0.2">
      <c r="A15" s="191"/>
      <c r="B15" s="370"/>
      <c r="C15" s="370"/>
      <c r="D15" s="370"/>
      <c r="E15" s="370"/>
      <c r="F15" s="370"/>
      <c r="G15" s="370"/>
      <c r="H15" s="370"/>
      <c r="I15" s="194"/>
      <c r="J15" s="187"/>
    </row>
    <row r="16" spans="1:10" ht="15" x14ac:dyDescent="0.2">
      <c r="A16" s="190" t="s">
        <v>7</v>
      </c>
      <c r="B16" s="371" t="s">
        <v>283</v>
      </c>
      <c r="C16" s="371"/>
      <c r="D16" s="371"/>
      <c r="E16" s="371"/>
      <c r="F16" s="371"/>
      <c r="G16" s="371"/>
      <c r="H16" s="371"/>
      <c r="I16" s="372"/>
      <c r="J16" s="187"/>
    </row>
    <row r="17" spans="1:10" x14ac:dyDescent="0.2">
      <c r="A17" s="191" t="s">
        <v>284</v>
      </c>
      <c r="B17" s="369" t="s">
        <v>285</v>
      </c>
      <c r="C17" s="369"/>
      <c r="D17" s="369"/>
      <c r="E17" s="369"/>
      <c r="F17" s="369"/>
      <c r="G17" s="369"/>
      <c r="H17" s="369"/>
      <c r="I17" s="195">
        <v>0</v>
      </c>
      <c r="J17" s="187"/>
    </row>
    <row r="18" spans="1:10" x14ac:dyDescent="0.2">
      <c r="A18" s="191" t="s">
        <v>286</v>
      </c>
      <c r="B18" s="369" t="s">
        <v>287</v>
      </c>
      <c r="C18" s="369"/>
      <c r="D18" s="369"/>
      <c r="E18" s="369"/>
      <c r="F18" s="369"/>
      <c r="G18" s="369"/>
      <c r="H18" s="369"/>
      <c r="I18" s="192">
        <v>0</v>
      </c>
      <c r="J18" s="187">
        <v>0.65</v>
      </c>
    </row>
    <row r="19" spans="1:10" x14ac:dyDescent="0.2">
      <c r="A19" s="191" t="s">
        <v>288</v>
      </c>
      <c r="B19" s="369" t="s">
        <v>289</v>
      </c>
      <c r="C19" s="369"/>
      <c r="D19" s="369"/>
      <c r="E19" s="369"/>
      <c r="F19" s="369"/>
      <c r="G19" s="369"/>
      <c r="H19" s="369"/>
      <c r="I19" s="192">
        <v>0</v>
      </c>
      <c r="J19" s="187">
        <v>3</v>
      </c>
    </row>
    <row r="20" spans="1:10" x14ac:dyDescent="0.2">
      <c r="A20" s="191" t="s">
        <v>290</v>
      </c>
      <c r="B20" s="369" t="s">
        <v>291</v>
      </c>
      <c r="C20" s="369"/>
      <c r="D20" s="369"/>
      <c r="E20" s="369"/>
      <c r="F20" s="369"/>
      <c r="G20" s="369"/>
      <c r="H20" s="369"/>
      <c r="I20" s="192">
        <v>0</v>
      </c>
      <c r="J20" s="187">
        <v>0</v>
      </c>
    </row>
    <row r="21" spans="1:10" x14ac:dyDescent="0.2">
      <c r="A21" s="373" t="s">
        <v>292</v>
      </c>
      <c r="B21" s="374"/>
      <c r="C21" s="374"/>
      <c r="D21" s="374"/>
      <c r="E21" s="374"/>
      <c r="F21" s="374"/>
      <c r="G21" s="374"/>
      <c r="H21" s="374"/>
      <c r="I21" s="196">
        <f>SUM(I17:I20)</f>
        <v>0</v>
      </c>
      <c r="J21" s="187"/>
    </row>
    <row r="22" spans="1:10" x14ac:dyDescent="0.2">
      <c r="A22" s="373" t="s">
        <v>293</v>
      </c>
      <c r="B22" s="374"/>
      <c r="C22" s="374"/>
      <c r="D22" s="374"/>
      <c r="E22" s="374"/>
      <c r="F22" s="374"/>
      <c r="G22" s="374"/>
      <c r="H22" s="374"/>
      <c r="I22" s="375"/>
      <c r="J22" s="187"/>
    </row>
    <row r="23" spans="1:10" x14ac:dyDescent="0.2">
      <c r="A23" s="376"/>
      <c r="B23" s="370"/>
      <c r="C23" s="370"/>
      <c r="D23" s="370"/>
      <c r="E23" s="370"/>
      <c r="F23" s="370"/>
      <c r="G23" s="370"/>
      <c r="H23" s="370"/>
      <c r="I23" s="197">
        <f>ROUND((((1+I9+I10+I11)*(1+I12)*(1+I13))/(1-I14))-1,4)</f>
        <v>0.11070000000000001</v>
      </c>
      <c r="J23" s="187"/>
    </row>
    <row r="24" spans="1:10" x14ac:dyDescent="0.2">
      <c r="A24" s="366" t="s">
        <v>294</v>
      </c>
      <c r="B24" s="367"/>
      <c r="C24" s="350"/>
      <c r="D24" s="350"/>
      <c r="E24" s="350"/>
      <c r="F24" s="350"/>
      <c r="G24" s="350"/>
      <c r="H24" s="350"/>
      <c r="I24" s="351"/>
      <c r="J24" s="187" t="s">
        <v>218</v>
      </c>
    </row>
    <row r="25" spans="1:10" x14ac:dyDescent="0.2">
      <c r="A25" s="366"/>
      <c r="B25" s="368"/>
      <c r="C25" s="353"/>
      <c r="D25" s="353"/>
      <c r="E25" s="353"/>
      <c r="F25" s="353"/>
      <c r="G25" s="353"/>
      <c r="H25" s="353"/>
      <c r="I25" s="354"/>
      <c r="J25" s="187"/>
    </row>
    <row r="26" spans="1:10" x14ac:dyDescent="0.2">
      <c r="A26" s="366"/>
      <c r="B26" s="368"/>
      <c r="C26" s="353"/>
      <c r="D26" s="353"/>
      <c r="E26" s="353"/>
      <c r="F26" s="353"/>
      <c r="G26" s="353"/>
      <c r="H26" s="353"/>
      <c r="I26" s="354"/>
      <c r="J26" s="187"/>
    </row>
    <row r="27" spans="1:10" x14ac:dyDescent="0.2">
      <c r="A27" s="366"/>
      <c r="B27" s="368"/>
      <c r="C27" s="353"/>
      <c r="D27" s="353"/>
      <c r="E27" s="353"/>
      <c r="F27" s="353"/>
      <c r="G27" s="353"/>
      <c r="H27" s="353"/>
      <c r="I27" s="354"/>
      <c r="J27" s="187"/>
    </row>
    <row r="28" spans="1:10" x14ac:dyDescent="0.2">
      <c r="A28" s="366"/>
      <c r="B28" s="368"/>
      <c r="C28" s="353"/>
      <c r="D28" s="353"/>
      <c r="E28" s="353"/>
      <c r="F28" s="353"/>
      <c r="G28" s="353"/>
      <c r="H28" s="353"/>
      <c r="I28" s="354"/>
      <c r="J28" s="187"/>
    </row>
    <row r="29" spans="1:10" x14ac:dyDescent="0.2">
      <c r="A29" s="198" t="s">
        <v>295</v>
      </c>
      <c r="B29" s="357"/>
      <c r="C29" s="358"/>
      <c r="D29" s="358"/>
      <c r="E29" s="358"/>
      <c r="F29" s="358"/>
      <c r="G29" s="358"/>
      <c r="H29" s="358"/>
      <c r="I29" s="359"/>
      <c r="J29" s="187"/>
    </row>
    <row r="30" spans="1:10" ht="27" customHeight="1" x14ac:dyDescent="0.2">
      <c r="A30" s="360" t="s">
        <v>296</v>
      </c>
      <c r="B30" s="361"/>
      <c r="C30" s="361"/>
      <c r="D30" s="361"/>
      <c r="E30" s="361"/>
      <c r="F30" s="361"/>
      <c r="G30" s="361"/>
      <c r="H30" s="361"/>
      <c r="I30" s="362"/>
      <c r="J30" s="187"/>
    </row>
    <row r="31" spans="1:10" ht="15.75" customHeight="1" x14ac:dyDescent="0.2">
      <c r="A31" s="363"/>
      <c r="B31" s="364"/>
      <c r="C31" s="364"/>
      <c r="D31" s="364"/>
      <c r="E31" s="364"/>
      <c r="F31" s="364"/>
      <c r="G31" s="364"/>
      <c r="H31" s="364"/>
      <c r="I31" s="365"/>
      <c r="J31" s="187"/>
    </row>
    <row r="32" spans="1:10" x14ac:dyDescent="0.2">
      <c r="A32" s="363" t="s">
        <v>297</v>
      </c>
      <c r="B32" s="364"/>
      <c r="C32" s="364"/>
      <c r="D32" s="364"/>
      <c r="E32" s="364"/>
      <c r="F32" s="364"/>
      <c r="G32" s="364"/>
      <c r="H32" s="364"/>
      <c r="I32" s="365"/>
      <c r="J32" s="187"/>
    </row>
    <row r="33" spans="1:10" ht="29.25" customHeight="1" x14ac:dyDescent="0.2">
      <c r="A33" s="363" t="s">
        <v>298</v>
      </c>
      <c r="B33" s="364"/>
      <c r="C33" s="364"/>
      <c r="D33" s="364"/>
      <c r="E33" s="364"/>
      <c r="F33" s="364"/>
      <c r="G33" s="364"/>
      <c r="H33" s="364"/>
      <c r="I33" s="365"/>
      <c r="J33" s="187"/>
    </row>
    <row r="34" spans="1:10" ht="15.75" customHeight="1" x14ac:dyDescent="0.2">
      <c r="A34" s="363"/>
      <c r="B34" s="364"/>
      <c r="C34" s="364"/>
      <c r="D34" s="364"/>
      <c r="E34" s="364"/>
      <c r="F34" s="364"/>
      <c r="G34" s="364"/>
      <c r="H34" s="364"/>
      <c r="I34" s="365"/>
      <c r="J34" s="187"/>
    </row>
    <row r="35" spans="1:10" ht="26.25" customHeight="1" x14ac:dyDescent="0.2">
      <c r="A35" s="346" t="s">
        <v>299</v>
      </c>
      <c r="B35" s="347"/>
      <c r="C35" s="347"/>
      <c r="D35" s="347"/>
      <c r="E35" s="347"/>
      <c r="F35" s="347"/>
      <c r="G35" s="347"/>
      <c r="H35" s="347"/>
      <c r="I35" s="348"/>
      <c r="J35" s="187"/>
    </row>
    <row r="36" spans="1:10" x14ac:dyDescent="0.2">
      <c r="A36" s="349"/>
      <c r="B36" s="350"/>
      <c r="C36" s="350"/>
      <c r="D36" s="350"/>
      <c r="E36" s="350"/>
      <c r="F36" s="350"/>
      <c r="G36" s="350"/>
      <c r="H36" s="350"/>
      <c r="I36" s="351"/>
      <c r="J36" s="187"/>
    </row>
    <row r="37" spans="1:10" x14ac:dyDescent="0.2">
      <c r="A37" s="352"/>
      <c r="B37" s="353"/>
      <c r="C37" s="353"/>
      <c r="D37" s="353"/>
      <c r="E37" s="353"/>
      <c r="F37" s="353"/>
      <c r="G37" s="353"/>
      <c r="H37" s="353"/>
      <c r="I37" s="354"/>
      <c r="J37" s="187"/>
    </row>
    <row r="38" spans="1:10" x14ac:dyDescent="0.2">
      <c r="A38" s="352"/>
      <c r="B38" s="353"/>
      <c r="C38" s="353"/>
      <c r="D38" s="353"/>
      <c r="E38" s="353"/>
      <c r="F38" s="353"/>
      <c r="G38" s="353"/>
      <c r="H38" s="353"/>
      <c r="I38" s="354"/>
      <c r="J38" s="187"/>
    </row>
    <row r="39" spans="1:10" x14ac:dyDescent="0.2">
      <c r="A39" s="352"/>
      <c r="B39" s="353"/>
      <c r="C39" s="353"/>
      <c r="D39" s="353"/>
      <c r="E39" s="353"/>
      <c r="F39" s="353"/>
      <c r="G39" s="353"/>
      <c r="H39" s="353"/>
      <c r="I39" s="354"/>
      <c r="J39" s="187"/>
    </row>
    <row r="40" spans="1:10" x14ac:dyDescent="0.2">
      <c r="A40" s="352"/>
      <c r="B40" s="353"/>
      <c r="C40" s="353"/>
      <c r="D40" s="353"/>
      <c r="E40" s="353"/>
      <c r="F40" s="353"/>
      <c r="G40" s="353"/>
      <c r="H40" s="353"/>
      <c r="I40" s="354"/>
      <c r="J40" s="187"/>
    </row>
    <row r="41" spans="1:10" x14ac:dyDescent="0.2">
      <c r="A41" s="352"/>
      <c r="B41" s="353"/>
      <c r="C41" s="353"/>
      <c r="D41" s="353"/>
      <c r="E41" s="353"/>
      <c r="F41" s="353"/>
      <c r="G41" s="353"/>
      <c r="H41" s="353"/>
      <c r="I41" s="354"/>
      <c r="J41" s="187"/>
    </row>
    <row r="42" spans="1:10" x14ac:dyDescent="0.2">
      <c r="A42" s="352"/>
      <c r="B42" s="353"/>
      <c r="C42" s="353"/>
      <c r="D42" s="353"/>
      <c r="E42" s="353"/>
      <c r="F42" s="353"/>
      <c r="G42" s="353"/>
      <c r="H42" s="353"/>
      <c r="I42" s="354"/>
      <c r="J42" s="187"/>
    </row>
    <row r="43" spans="1:10" x14ac:dyDescent="0.2">
      <c r="A43" s="352"/>
      <c r="B43" s="353"/>
      <c r="C43" s="353"/>
      <c r="D43" s="353"/>
      <c r="E43" s="353"/>
      <c r="F43" s="353"/>
      <c r="G43" s="353"/>
      <c r="H43" s="353"/>
      <c r="I43" s="354"/>
      <c r="J43" s="187"/>
    </row>
    <row r="44" spans="1:10" x14ac:dyDescent="0.2">
      <c r="A44" s="352"/>
      <c r="B44" s="353"/>
      <c r="C44" s="353"/>
      <c r="D44" s="353"/>
      <c r="E44" s="353"/>
      <c r="F44" s="353"/>
      <c r="G44" s="353"/>
      <c r="H44" s="353"/>
      <c r="I44" s="354"/>
      <c r="J44" s="187"/>
    </row>
    <row r="45" spans="1:10" x14ac:dyDescent="0.2">
      <c r="A45" s="352"/>
      <c r="B45" s="353"/>
      <c r="C45" s="353"/>
      <c r="D45" s="353"/>
      <c r="E45" s="353"/>
      <c r="F45" s="353"/>
      <c r="G45" s="353"/>
      <c r="H45" s="353"/>
      <c r="I45" s="354"/>
      <c r="J45" s="187"/>
    </row>
    <row r="46" spans="1:10" x14ac:dyDescent="0.2">
      <c r="A46" s="352"/>
      <c r="B46" s="353"/>
      <c r="C46" s="353"/>
      <c r="D46" s="353"/>
      <c r="E46" s="353"/>
      <c r="F46" s="353"/>
      <c r="G46" s="353"/>
      <c r="H46" s="353"/>
      <c r="I46" s="354"/>
      <c r="J46" s="187"/>
    </row>
    <row r="47" spans="1:10" x14ac:dyDescent="0.2">
      <c r="A47" s="352"/>
      <c r="B47" s="353"/>
      <c r="C47" s="353"/>
      <c r="D47" s="353"/>
      <c r="E47" s="353"/>
      <c r="F47" s="353"/>
      <c r="G47" s="353"/>
      <c r="H47" s="353"/>
      <c r="I47" s="354"/>
      <c r="J47" s="187"/>
    </row>
    <row r="48" spans="1:10" x14ac:dyDescent="0.2">
      <c r="A48" s="355" t="s">
        <v>323</v>
      </c>
      <c r="B48" s="355"/>
      <c r="C48" s="355"/>
      <c r="D48" s="355"/>
      <c r="E48" s="355"/>
      <c r="F48" s="355"/>
      <c r="G48" s="355"/>
      <c r="H48" s="355"/>
      <c r="I48" s="355"/>
      <c r="J48" s="187"/>
    </row>
    <row r="49" spans="1:10" x14ac:dyDescent="0.2">
      <c r="A49" s="356"/>
      <c r="B49" s="356"/>
      <c r="C49" s="356"/>
      <c r="D49" s="356"/>
      <c r="E49" s="356"/>
      <c r="F49" s="356"/>
      <c r="G49" s="356"/>
      <c r="H49" s="356"/>
      <c r="I49" s="356"/>
      <c r="J49" s="187"/>
    </row>
  </sheetData>
  <mergeCells count="35"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A35:I35"/>
    <mergeCell ref="A36:I47"/>
    <mergeCell ref="A48:I49"/>
    <mergeCell ref="B29:I29"/>
    <mergeCell ref="A30:I30"/>
    <mergeCell ref="A31:I31"/>
    <mergeCell ref="A32:I32"/>
    <mergeCell ref="A33:I33"/>
    <mergeCell ref="A34:I34"/>
  </mergeCells>
  <pageMargins left="0.511811024" right="0.511811024" top="0.78740157499999996" bottom="0.78740157499999996" header="0.31496062000000002" footer="0.31496062000000002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L7" sqref="L7"/>
    </sheetView>
  </sheetViews>
  <sheetFormatPr defaultRowHeight="12.75" x14ac:dyDescent="0.2"/>
  <cols>
    <col min="1" max="1" width="11.5" style="199" customWidth="1"/>
    <col min="2" max="2" width="26.875" style="199" customWidth="1"/>
    <col min="3" max="3" width="12.125" style="199" customWidth="1"/>
    <col min="4" max="4" width="10.125" style="216" customWidth="1"/>
    <col min="5" max="7" width="16.875" style="199" customWidth="1"/>
    <col min="8" max="8" width="16.625" style="199" customWidth="1"/>
    <col min="9" max="9" width="17" style="199" customWidth="1"/>
    <col min="10" max="16384" width="9" style="199"/>
  </cols>
  <sheetData>
    <row r="1" spans="1:9" ht="52.5" customHeight="1" thickBot="1" x14ac:dyDescent="0.25">
      <c r="A1" s="426" t="s">
        <v>274</v>
      </c>
      <c r="B1" s="427"/>
      <c r="C1" s="427"/>
      <c r="D1" s="427"/>
      <c r="E1" s="427"/>
      <c r="F1" s="427"/>
      <c r="G1" s="427"/>
      <c r="H1" s="427"/>
      <c r="I1" s="428"/>
    </row>
    <row r="2" spans="1:9" ht="18.75" x14ac:dyDescent="0.2">
      <c r="A2" s="429" t="s">
        <v>319</v>
      </c>
      <c r="B2" s="430"/>
      <c r="C2" s="430"/>
      <c r="D2" s="430"/>
      <c r="E2" s="430"/>
      <c r="F2" s="430"/>
      <c r="G2" s="430"/>
      <c r="H2" s="430"/>
      <c r="I2" s="431"/>
    </row>
    <row r="3" spans="1:9" ht="15" x14ac:dyDescent="0.25">
      <c r="A3" s="200" t="s">
        <v>267</v>
      </c>
      <c r="B3" s="393" t="str">
        <f>[2]ORÇAMENTO!B4</f>
        <v xml:space="preserve">INFRAESTRUTURA URBANA - PAVIMENTAÇÃO ASFÁLTICA </v>
      </c>
      <c r="C3" s="394"/>
      <c r="D3" s="394"/>
      <c r="E3" s="394"/>
      <c r="F3" s="394"/>
      <c r="G3" s="395"/>
      <c r="H3" s="223" t="s">
        <v>87</v>
      </c>
      <c r="I3" s="201" t="s">
        <v>268</v>
      </c>
    </row>
    <row r="4" spans="1:9" ht="30" x14ac:dyDescent="0.25">
      <c r="A4" s="202" t="s">
        <v>302</v>
      </c>
      <c r="B4" s="396">
        <f>'Orçamento Sintético'!F10</f>
        <v>7934.15</v>
      </c>
      <c r="C4" s="397"/>
      <c r="D4" s="397"/>
      <c r="E4" s="397"/>
      <c r="F4" s="397"/>
      <c r="G4" s="398"/>
      <c r="H4" s="224">
        <v>0.11070000000000001</v>
      </c>
      <c r="I4" s="432">
        <v>0.20699999999999999</v>
      </c>
    </row>
    <row r="5" spans="1:9" ht="12.75" customHeight="1" x14ac:dyDescent="0.25">
      <c r="A5" s="200" t="s">
        <v>271</v>
      </c>
      <c r="B5" s="435" t="str">
        <f>'Orçamento Sintético'!D2</f>
        <v>PAVIMENTAÇÃO DISTRITO QUEBRA COCO</v>
      </c>
      <c r="C5" s="435"/>
      <c r="D5" s="435"/>
      <c r="E5" s="435"/>
      <c r="F5" s="435"/>
      <c r="G5" s="435"/>
      <c r="H5" s="435"/>
      <c r="I5" s="433"/>
    </row>
    <row r="6" spans="1:9" ht="12.75" customHeight="1" thickBot="1" x14ac:dyDescent="0.3">
      <c r="A6" s="203"/>
      <c r="B6" s="436"/>
      <c r="C6" s="436"/>
      <c r="D6" s="436"/>
      <c r="E6" s="436"/>
      <c r="F6" s="436"/>
      <c r="G6" s="436"/>
      <c r="H6" s="436"/>
      <c r="I6" s="434"/>
    </row>
    <row r="7" spans="1:9" ht="35.25" customHeight="1" thickBot="1" x14ac:dyDescent="0.35">
      <c r="A7" s="413" t="s">
        <v>303</v>
      </c>
      <c r="B7" s="414"/>
      <c r="C7" s="414"/>
      <c r="D7" s="414"/>
      <c r="E7" s="414"/>
      <c r="F7" s="414"/>
      <c r="G7" s="414"/>
      <c r="H7" s="414"/>
      <c r="I7" s="415"/>
    </row>
    <row r="8" spans="1:9" ht="18.75" customHeight="1" x14ac:dyDescent="0.2">
      <c r="A8" s="416" t="s">
        <v>304</v>
      </c>
      <c r="B8" s="416" t="s">
        <v>305</v>
      </c>
      <c r="C8" s="418" t="s">
        <v>306</v>
      </c>
      <c r="D8" s="420" t="s">
        <v>307</v>
      </c>
      <c r="E8" s="422" t="s">
        <v>308</v>
      </c>
      <c r="F8" s="423"/>
      <c r="G8" s="423"/>
      <c r="H8" s="423"/>
      <c r="I8" s="424" t="s">
        <v>241</v>
      </c>
    </row>
    <row r="9" spans="1:9" ht="18.75" customHeight="1" thickBot="1" x14ac:dyDescent="0.25">
      <c r="A9" s="417"/>
      <c r="B9" s="417"/>
      <c r="C9" s="419"/>
      <c r="D9" s="421"/>
      <c r="E9" s="204">
        <v>30</v>
      </c>
      <c r="F9" s="204">
        <v>60</v>
      </c>
      <c r="G9" s="204">
        <v>90</v>
      </c>
      <c r="H9" s="204">
        <v>120</v>
      </c>
      <c r="I9" s="425"/>
    </row>
    <row r="10" spans="1:9" ht="13.5" thickBot="1" x14ac:dyDescent="0.25">
      <c r="A10" s="399" t="s">
        <v>309</v>
      </c>
      <c r="B10" s="401" t="str">
        <f>'Orçamento Sintético'!D5</f>
        <v>ADMINISTAÇÃO LOCAL</v>
      </c>
      <c r="C10" s="403">
        <f>'Orçamento Sintético'!I5</f>
        <v>7183.02</v>
      </c>
      <c r="D10" s="405">
        <f>C10/$C$22</f>
        <v>1.3312787155560694E-2</v>
      </c>
      <c r="E10" s="205">
        <v>0.25</v>
      </c>
      <c r="F10" s="205">
        <v>0.25</v>
      </c>
      <c r="G10" s="205">
        <v>0.25</v>
      </c>
      <c r="H10" s="205">
        <v>0.25</v>
      </c>
      <c r="I10" s="205">
        <f t="shared" ref="I10:I16" si="0">E10+H10+F10+G10</f>
        <v>1</v>
      </c>
    </row>
    <row r="11" spans="1:9" ht="20.25" customHeight="1" thickBot="1" x14ac:dyDescent="0.25">
      <c r="A11" s="400"/>
      <c r="B11" s="402"/>
      <c r="C11" s="404"/>
      <c r="D11" s="406"/>
      <c r="E11" s="206">
        <f>$C$10*E10</f>
        <v>1795.7550000000001</v>
      </c>
      <c r="F11" s="206">
        <f>$C$10*F10</f>
        <v>1795.7550000000001</v>
      </c>
      <c r="G11" s="206">
        <f>$C$10*G10</f>
        <v>1795.7550000000001</v>
      </c>
      <c r="H11" s="206">
        <f>$C$10*H10</f>
        <v>1795.7550000000001</v>
      </c>
      <c r="I11" s="207">
        <f t="shared" si="0"/>
        <v>7183.02</v>
      </c>
    </row>
    <row r="12" spans="1:9" ht="20.25" customHeight="1" thickBot="1" x14ac:dyDescent="0.25">
      <c r="A12" s="399" t="s">
        <v>310</v>
      </c>
      <c r="B12" s="401" t="str">
        <f>'Orçamento Sintético'!D7</f>
        <v>SERVIÇOS PRELIMINARES</v>
      </c>
      <c r="C12" s="403">
        <f>'Orçamento Sintético'!I7</f>
        <v>1902.09</v>
      </c>
      <c r="D12" s="405">
        <f>C12/$C$22</f>
        <v>3.5252747898127023E-3</v>
      </c>
      <c r="E12" s="205">
        <v>1</v>
      </c>
      <c r="F12" s="205">
        <v>0</v>
      </c>
      <c r="G12" s="205">
        <v>0</v>
      </c>
      <c r="H12" s="205">
        <v>0</v>
      </c>
      <c r="I12" s="205">
        <f t="shared" si="0"/>
        <v>1</v>
      </c>
    </row>
    <row r="13" spans="1:9" ht="20.25" customHeight="1" thickBot="1" x14ac:dyDescent="0.25">
      <c r="A13" s="400"/>
      <c r="B13" s="402"/>
      <c r="C13" s="404"/>
      <c r="D13" s="406"/>
      <c r="E13" s="206">
        <f>$C$12*E12</f>
        <v>1902.09</v>
      </c>
      <c r="F13" s="206">
        <f>$C$12*F12</f>
        <v>0</v>
      </c>
      <c r="G13" s="206">
        <f>$C$12*G12</f>
        <v>0</v>
      </c>
      <c r="H13" s="206">
        <f>$C$12*H12</f>
        <v>0</v>
      </c>
      <c r="I13" s="207">
        <f t="shared" si="0"/>
        <v>1902.09</v>
      </c>
    </row>
    <row r="14" spans="1:9" ht="20.25" customHeight="1" thickBot="1" x14ac:dyDescent="0.25">
      <c r="A14" s="399" t="s">
        <v>311</v>
      </c>
      <c r="B14" s="407" t="str">
        <f>'Orçamento Sintético'!D9</f>
        <v>IMPLANTAÇÃO ASFÁLTICA - PAVIMENTAÇÃO</v>
      </c>
      <c r="C14" s="409">
        <f>'Orçamento Sintético'!I9</f>
        <v>295483.61080000002</v>
      </c>
      <c r="D14" s="405">
        <f t="shared" ref="D14" si="1">C14/$C$22</f>
        <v>0.54764018734974085</v>
      </c>
      <c r="E14" s="205">
        <v>0.25</v>
      </c>
      <c r="F14" s="205">
        <v>0.25</v>
      </c>
      <c r="G14" s="205">
        <v>0.25</v>
      </c>
      <c r="H14" s="205">
        <v>0.25</v>
      </c>
      <c r="I14" s="205">
        <f t="shared" si="0"/>
        <v>1</v>
      </c>
    </row>
    <row r="15" spans="1:9" ht="20.25" customHeight="1" thickBot="1" x14ac:dyDescent="0.25">
      <c r="A15" s="400"/>
      <c r="B15" s="408"/>
      <c r="C15" s="410"/>
      <c r="D15" s="406"/>
      <c r="E15" s="206">
        <f>$C$14*E14</f>
        <v>73870.902700000006</v>
      </c>
      <c r="F15" s="206">
        <f>$C$14*F14</f>
        <v>73870.902700000006</v>
      </c>
      <c r="G15" s="206">
        <f>$C$14*G14</f>
        <v>73870.902700000006</v>
      </c>
      <c r="H15" s="206">
        <f>$C$14*H14</f>
        <v>73870.902700000006</v>
      </c>
      <c r="I15" s="207">
        <f t="shared" si="0"/>
        <v>295483.61080000002</v>
      </c>
    </row>
    <row r="16" spans="1:9" ht="20.25" customHeight="1" thickBot="1" x14ac:dyDescent="0.25">
      <c r="A16" s="399" t="s">
        <v>312</v>
      </c>
      <c r="B16" s="407" t="str">
        <f>'Orçamento Sintético'!D14</f>
        <v>TRANSPORTE</v>
      </c>
      <c r="C16" s="409">
        <f>'Orçamento Sintético'!I14</f>
        <v>105213.40999999999</v>
      </c>
      <c r="D16" s="405">
        <f t="shared" ref="D16" si="2">C16/$C$22</f>
        <v>0.19499928069819392</v>
      </c>
      <c r="E16" s="205">
        <v>0.25</v>
      </c>
      <c r="F16" s="205">
        <v>0.25</v>
      </c>
      <c r="G16" s="205">
        <v>0.25</v>
      </c>
      <c r="H16" s="205">
        <v>0.25</v>
      </c>
      <c r="I16" s="205">
        <f t="shared" si="0"/>
        <v>1</v>
      </c>
    </row>
    <row r="17" spans="1:9" ht="20.25" customHeight="1" thickBot="1" x14ac:dyDescent="0.25">
      <c r="A17" s="400"/>
      <c r="B17" s="411"/>
      <c r="C17" s="412"/>
      <c r="D17" s="406"/>
      <c r="E17" s="206">
        <f>$C$16*E16</f>
        <v>26303.352499999997</v>
      </c>
      <c r="F17" s="206">
        <f>$C$16*F16</f>
        <v>26303.352499999997</v>
      </c>
      <c r="G17" s="206">
        <f>$C$16*G16</f>
        <v>26303.352499999997</v>
      </c>
      <c r="H17" s="206">
        <f>$C$16*H16</f>
        <v>26303.352499999997</v>
      </c>
      <c r="I17" s="207">
        <f>H17+G17+F17+E17</f>
        <v>105213.40999999999</v>
      </c>
    </row>
    <row r="18" spans="1:9" ht="20.25" customHeight="1" thickBot="1" x14ac:dyDescent="0.25">
      <c r="A18" s="399" t="s">
        <v>313</v>
      </c>
      <c r="B18" s="401" t="str">
        <f>'Orçamento Sintético'!D22</f>
        <v>MEIO-FIO (GUIA) COM SARJETA</v>
      </c>
      <c r="C18" s="403">
        <f>'Orçamento Sintético'!I22</f>
        <v>118243.213</v>
      </c>
      <c r="D18" s="405">
        <f>C18/$C$22</f>
        <v>0.21914831467246745</v>
      </c>
      <c r="E18" s="205">
        <v>0.25</v>
      </c>
      <c r="F18" s="205">
        <v>0.25</v>
      </c>
      <c r="G18" s="205">
        <v>0.25</v>
      </c>
      <c r="H18" s="205">
        <v>0.25</v>
      </c>
      <c r="I18" s="205">
        <f>E18+H18+F18+G18</f>
        <v>1</v>
      </c>
    </row>
    <row r="19" spans="1:9" ht="20.25" customHeight="1" thickBot="1" x14ac:dyDescent="0.25">
      <c r="A19" s="400"/>
      <c r="B19" s="402"/>
      <c r="C19" s="404"/>
      <c r="D19" s="406"/>
      <c r="E19" s="206">
        <f>$C$18*E18</f>
        <v>29560.803250000001</v>
      </c>
      <c r="F19" s="206">
        <f>$C$18*F18</f>
        <v>29560.803250000001</v>
      </c>
      <c r="G19" s="206">
        <f>$C$18*G18</f>
        <v>29560.803250000001</v>
      </c>
      <c r="H19" s="206">
        <f>$C$18*H18</f>
        <v>29560.803250000001</v>
      </c>
      <c r="I19" s="207">
        <f>E19+H19+F19+G19</f>
        <v>118243.213</v>
      </c>
    </row>
    <row r="20" spans="1:9" ht="20.25" customHeight="1" thickBot="1" x14ac:dyDescent="0.25">
      <c r="A20" s="399" t="s">
        <v>314</v>
      </c>
      <c r="B20" s="401" t="str">
        <f>'Orçamento Sintético'!D25</f>
        <v>SINALIZAÇÃO</v>
      </c>
      <c r="C20" s="403">
        <f>'Orçamento Sintético'!I25</f>
        <v>11532.5952</v>
      </c>
      <c r="D20" s="405">
        <f>C20/$C$22</f>
        <v>2.1374155334224449E-2</v>
      </c>
      <c r="E20" s="205">
        <v>0</v>
      </c>
      <c r="F20" s="205">
        <v>0</v>
      </c>
      <c r="G20" s="205">
        <v>0.5</v>
      </c>
      <c r="H20" s="205">
        <v>0.5</v>
      </c>
      <c r="I20" s="205">
        <f>E20+H20+F20+G20</f>
        <v>1</v>
      </c>
    </row>
    <row r="21" spans="1:9" ht="20.25" customHeight="1" thickBot="1" x14ac:dyDescent="0.25">
      <c r="A21" s="400"/>
      <c r="B21" s="402"/>
      <c r="C21" s="404"/>
      <c r="D21" s="406"/>
      <c r="E21" s="206">
        <f>$C$20*E20</f>
        <v>0</v>
      </c>
      <c r="F21" s="206">
        <f>$C$20*F20</f>
        <v>0</v>
      </c>
      <c r="G21" s="206">
        <f>$C$20*G20</f>
        <v>5766.2975999999999</v>
      </c>
      <c r="H21" s="206">
        <f>$C$20*H20</f>
        <v>5766.2975999999999</v>
      </c>
      <c r="I21" s="207">
        <f>E21+H21+F21+G21</f>
        <v>11532.5952</v>
      </c>
    </row>
    <row r="22" spans="1:9" ht="15" customHeight="1" thickBot="1" x14ac:dyDescent="0.25">
      <c r="A22" s="390" t="s">
        <v>315</v>
      </c>
      <c r="B22" s="391"/>
      <c r="C22" s="208">
        <f>SUM(C10:C21)</f>
        <v>539557.93900000001</v>
      </c>
      <c r="D22" s="209">
        <f>SUM(D10:D21)</f>
        <v>1</v>
      </c>
      <c r="E22" s="210">
        <f>E11+E13+E19+E21+E17+E15</f>
        <v>133432.90344999998</v>
      </c>
      <c r="F22" s="210">
        <f>F11+F13+F19+F21+F17+F15</f>
        <v>131530.81345000002</v>
      </c>
      <c r="G22" s="210">
        <f>G11+G13+G19+G21+G17+G15</f>
        <v>137297.11105000001</v>
      </c>
      <c r="H22" s="210">
        <f>H11+H13+H19+H21+H17+H15</f>
        <v>137297.11105000001</v>
      </c>
      <c r="I22" s="211">
        <f>D22</f>
        <v>1</v>
      </c>
    </row>
    <row r="23" spans="1:9" ht="15" customHeight="1" thickTop="1" thickBot="1" x14ac:dyDescent="0.25">
      <c r="A23" s="392" t="s">
        <v>316</v>
      </c>
      <c r="B23" s="392"/>
      <c r="C23" s="212"/>
      <c r="D23" s="213"/>
      <c r="E23" s="214">
        <f>E22</f>
        <v>133432.90344999998</v>
      </c>
      <c r="F23" s="214">
        <f>F22+E23</f>
        <v>264963.7169</v>
      </c>
      <c r="G23" s="214">
        <f>G22+F23</f>
        <v>402260.82795000001</v>
      </c>
      <c r="H23" s="214">
        <f>H22+G23</f>
        <v>539557.93900000001</v>
      </c>
      <c r="I23" s="215">
        <f>I21+I19+I17+I15+I13+I11</f>
        <v>539557.93900000001</v>
      </c>
    </row>
    <row r="24" spans="1:9" ht="13.5" thickTop="1" x14ac:dyDescent="0.2"/>
    <row r="26" spans="1:9" x14ac:dyDescent="0.2">
      <c r="C26" s="217"/>
      <c r="D26" s="218"/>
    </row>
    <row r="27" spans="1:9" x14ac:dyDescent="0.2">
      <c r="E27" s="217"/>
      <c r="F27" s="217"/>
      <c r="G27" s="217"/>
    </row>
    <row r="30" spans="1:9" x14ac:dyDescent="0.2">
      <c r="C30" s="217"/>
    </row>
    <row r="31" spans="1:9" x14ac:dyDescent="0.2">
      <c r="C31" s="217"/>
    </row>
  </sheetData>
  <mergeCells count="40">
    <mergeCell ref="A1:I1"/>
    <mergeCell ref="A2:I2"/>
    <mergeCell ref="I4:I6"/>
    <mergeCell ref="B5:H5"/>
    <mergeCell ref="B6:H6"/>
    <mergeCell ref="A7:I7"/>
    <mergeCell ref="A8:A9"/>
    <mergeCell ref="B8:B9"/>
    <mergeCell ref="C8:C9"/>
    <mergeCell ref="D8:D9"/>
    <mergeCell ref="E8:H8"/>
    <mergeCell ref="I8:I9"/>
    <mergeCell ref="A16:A17"/>
    <mergeCell ref="B16:B17"/>
    <mergeCell ref="C16:C17"/>
    <mergeCell ref="D16:D17"/>
    <mergeCell ref="A10:A11"/>
    <mergeCell ref="B10:B11"/>
    <mergeCell ref="C10:C11"/>
    <mergeCell ref="D10:D11"/>
    <mergeCell ref="A12:A13"/>
    <mergeCell ref="B12:B13"/>
    <mergeCell ref="C12:C13"/>
    <mergeCell ref="D12:D13"/>
    <mergeCell ref="A22:B22"/>
    <mergeCell ref="A23:B23"/>
    <mergeCell ref="B3:G3"/>
    <mergeCell ref="B4:G4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</mergeCells>
  <pageMargins left="0.98425196850393704" right="0.51181102362204722" top="0.98425196850393704" bottom="0.78740157480314965" header="0.31496062992125984" footer="0.31496062992125984"/>
  <pageSetup paperSize="9" scale="82" orientation="landscape" r:id="rId1"/>
  <headerFooter>
    <oddFooter>&amp;CADEMIR DA SILVA PEREIRA
Engenheiro Civil - CREA/MS - 63498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7</vt:i4>
      </vt:variant>
    </vt:vector>
  </HeadingPairs>
  <TitlesOfParts>
    <vt:vector size="15" baseType="lpstr">
      <vt:lpstr>Orçamento Sintético</vt:lpstr>
      <vt:lpstr>MEMORIAL DE CÁLCULO</vt:lpstr>
      <vt:lpstr>COMPOSIÇÃO</vt:lpstr>
      <vt:lpstr>ARRUAMENTO</vt:lpstr>
      <vt:lpstr>M.C.CRUZ.</vt:lpstr>
      <vt:lpstr>BDI</vt:lpstr>
      <vt:lpstr>BDI DIF</vt:lpstr>
      <vt:lpstr>FIFI</vt:lpstr>
      <vt:lpstr>ARRUAMENTO!Area_de_impressao</vt:lpstr>
      <vt:lpstr>'BDI DIF'!Area_de_impressao</vt:lpstr>
      <vt:lpstr>COMPOSIÇÃO!Area_de_impressao</vt:lpstr>
      <vt:lpstr>FIFI!Area_de_impressao</vt:lpstr>
      <vt:lpstr>M.C.CRUZ.!Area_de_impressao</vt:lpstr>
      <vt:lpstr>'MEMORIAL DE CÁLCULO'!Area_de_impressao</vt:lpstr>
      <vt:lpstr>'Orçamento Sintético'!Area_de_impressao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2022-08-25T11:44:37Z</cp:lastPrinted>
  <dcterms:created xsi:type="dcterms:W3CDTF">2022-08-24T18:05:47Z</dcterms:created>
  <dcterms:modified xsi:type="dcterms:W3CDTF">2022-09-02T19:02:37Z</dcterms:modified>
</cp:coreProperties>
</file>