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ÕES 2022\PASTA - TOMADA DE PREÇOS\TOMADA DE PREÇOS 15_2022 COBERTURA METÁLICA NA ESCOLA PEDRO ALEIXO\Planilhas e Projetos\"/>
    </mc:Choice>
  </mc:AlternateContent>
  <bookViews>
    <workbookView xWindow="0" yWindow="0" windowWidth="28800" windowHeight="12435"/>
  </bookViews>
  <sheets>
    <sheet name="Orçamento Sintético" sheetId="1" r:id="rId1"/>
    <sheet name="CPU'S" sheetId="3" r:id="rId2"/>
    <sheet name="CRONOGRAMA" sheetId="6" r:id="rId3"/>
    <sheet name="MEMÓRIA DE CÁLCULO" sheetId="4" r:id="rId4"/>
    <sheet name="BDI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2">CRONOGRAMA!$A$1:$I$30</definedName>
    <definedName name="_xlnm.Print_Titles" localSheetId="0">'[1]repeated header'!$4:$4</definedName>
  </definedNames>
  <calcPr calcId="152511"/>
</workbook>
</file>

<file path=xl/calcChain.xml><?xml version="1.0" encoding="utf-8"?>
<calcChain xmlns="http://schemas.openxmlformats.org/spreadsheetml/2006/main">
  <c r="G39" i="1" l="1"/>
  <c r="H104" i="3"/>
  <c r="H102" i="3"/>
  <c r="H101" i="3"/>
  <c r="H99" i="3"/>
  <c r="H98" i="3"/>
  <c r="H94" i="3"/>
  <c r="H93" i="3"/>
  <c r="H92" i="3"/>
  <c r="H90" i="3"/>
  <c r="H76" i="3"/>
  <c r="H77" i="3"/>
  <c r="H78" i="3"/>
  <c r="H80" i="3"/>
  <c r="H81" i="3"/>
  <c r="H82" i="3"/>
  <c r="H83" i="3"/>
  <c r="H84" i="3"/>
  <c r="H86" i="3" l="1"/>
  <c r="B5" i="5"/>
  <c r="B4" i="5"/>
  <c r="B3" i="5"/>
  <c r="H69" i="3" l="1"/>
  <c r="H70" i="3"/>
  <c r="H71" i="3"/>
  <c r="H68" i="3"/>
  <c r="H66" i="3"/>
  <c r="H65" i="3"/>
  <c r="B4" i="6"/>
  <c r="B3" i="6"/>
  <c r="B27" i="6"/>
  <c r="B25" i="6"/>
  <c r="B23" i="6"/>
  <c r="B21" i="6"/>
  <c r="B19" i="6"/>
  <c r="B17" i="6"/>
  <c r="B15" i="6"/>
  <c r="B13" i="6"/>
  <c r="B11" i="6"/>
  <c r="B9" i="6"/>
  <c r="H72" i="3" l="1"/>
  <c r="G33" i="1" s="1"/>
  <c r="H33" i="1" s="1"/>
  <c r="I33" i="1" s="1"/>
  <c r="H34" i="1"/>
  <c r="I34" i="1" s="1"/>
  <c r="B3" i="3" l="1"/>
  <c r="I21" i="5"/>
  <c r="I14" i="5" s="1"/>
  <c r="I23" i="5" s="1"/>
  <c r="I4" i="5" s="1"/>
  <c r="H54" i="1"/>
  <c r="I54" i="1" s="1"/>
  <c r="H36" i="3"/>
  <c r="H35" i="3"/>
  <c r="H34" i="3"/>
  <c r="H33" i="3"/>
  <c r="H32" i="3"/>
  <c r="H30" i="3"/>
  <c r="H23" i="3"/>
  <c r="H17" i="3"/>
  <c r="H59" i="3"/>
  <c r="H57" i="3"/>
  <c r="H51" i="3"/>
  <c r="H52" i="3" s="1"/>
  <c r="G52" i="1" s="1"/>
  <c r="H52" i="1" s="1"/>
  <c r="I52" i="1" s="1"/>
  <c r="H45" i="3"/>
  <c r="H44" i="3"/>
  <c r="H42" i="3"/>
  <c r="H41" i="3"/>
  <c r="H29" i="3"/>
  <c r="H28" i="3"/>
  <c r="H22" i="3"/>
  <c r="H16" i="3"/>
  <c r="H15" i="3"/>
  <c r="H14" i="3"/>
  <c r="H13" i="3"/>
  <c r="H11" i="3"/>
  <c r="H10" i="3"/>
  <c r="B5" i="3"/>
  <c r="A1" i="3"/>
  <c r="H51" i="1"/>
  <c r="I51" i="1" s="1"/>
  <c r="H50" i="1"/>
  <c r="I50" i="1" s="1"/>
  <c r="H49" i="1"/>
  <c r="I49" i="1" s="1"/>
  <c r="H47" i="1"/>
  <c r="I47" i="1" s="1"/>
  <c r="I46" i="1" s="1"/>
  <c r="C23" i="6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7" i="1"/>
  <c r="I37" i="1" s="1"/>
  <c r="H36" i="1"/>
  <c r="I36" i="1" s="1"/>
  <c r="H32" i="1"/>
  <c r="I32" i="1" s="1"/>
  <c r="I31" i="1" s="1"/>
  <c r="H30" i="1"/>
  <c r="I30" i="1" s="1"/>
  <c r="H29" i="1"/>
  <c r="I29" i="1" s="1"/>
  <c r="H28" i="1"/>
  <c r="I28" i="1" s="1"/>
  <c r="H27" i="1"/>
  <c r="I27" i="1" s="1"/>
  <c r="H25" i="1"/>
  <c r="I25" i="1" s="1"/>
  <c r="H22" i="1"/>
  <c r="I22" i="1" s="1"/>
  <c r="H21" i="1"/>
  <c r="I21" i="1" s="1"/>
  <c r="H20" i="1"/>
  <c r="I20" i="1" s="1"/>
  <c r="H19" i="1"/>
  <c r="I19" i="1" s="1"/>
  <c r="H17" i="1"/>
  <c r="I17" i="1" s="1"/>
  <c r="H16" i="1"/>
  <c r="I16" i="1" s="1"/>
  <c r="H15" i="1"/>
  <c r="I15" i="1" s="1"/>
  <c r="H13" i="1"/>
  <c r="I13" i="1" s="1"/>
  <c r="H12" i="1"/>
  <c r="I12" i="1" s="1"/>
  <c r="H11" i="1"/>
  <c r="I11" i="1" s="1"/>
  <c r="H10" i="1"/>
  <c r="I10" i="1" s="1"/>
  <c r="H7" i="1"/>
  <c r="I7" i="1" s="1"/>
  <c r="H6" i="1"/>
  <c r="I6" i="1" s="1"/>
  <c r="I5" i="1" s="1"/>
  <c r="C9" i="6" s="1"/>
  <c r="H37" i="3" l="1"/>
  <c r="G23" i="1" s="1"/>
  <c r="H23" i="1" s="1"/>
  <c r="I23" i="1" s="1"/>
  <c r="H24" i="3"/>
  <c r="G14" i="1" s="1"/>
  <c r="H14" i="1" s="1"/>
  <c r="I14" i="1" s="1"/>
  <c r="H46" i="3"/>
  <c r="G24" i="1" s="1"/>
  <c r="H24" i="1" s="1"/>
  <c r="I24" i="1" s="1"/>
  <c r="I48" i="1"/>
  <c r="C25" i="6" s="1"/>
  <c r="G25" i="6" s="1"/>
  <c r="E23" i="6"/>
  <c r="G23" i="6"/>
  <c r="I38" i="1"/>
  <c r="C21" i="6" s="1"/>
  <c r="G21" i="6" s="1"/>
  <c r="I35" i="1"/>
  <c r="C19" i="6" s="1"/>
  <c r="G19" i="6" s="1"/>
  <c r="E9" i="6"/>
  <c r="G9" i="6"/>
  <c r="C17" i="6"/>
  <c r="I26" i="1"/>
  <c r="C15" i="6" s="1"/>
  <c r="H60" i="3"/>
  <c r="G55" i="1" s="1"/>
  <c r="H55" i="1" s="1"/>
  <c r="I55" i="1" s="1"/>
  <c r="I53" i="1" s="1"/>
  <c r="H18" i="3"/>
  <c r="G9" i="1" s="1"/>
  <c r="H9" i="1" s="1"/>
  <c r="I9" i="1" s="1"/>
  <c r="I8" i="1" l="1"/>
  <c r="C11" i="6" s="1"/>
  <c r="E11" i="6" s="1"/>
  <c r="I18" i="1"/>
  <c r="C13" i="6" s="1"/>
  <c r="E13" i="6" s="1"/>
  <c r="C27" i="6"/>
  <c r="G27" i="6" s="1"/>
  <c r="I23" i="6"/>
  <c r="I9" i="6"/>
  <c r="E25" i="6"/>
  <c r="I25" i="6" s="1"/>
  <c r="E21" i="6"/>
  <c r="I21" i="6" s="1"/>
  <c r="E19" i="6"/>
  <c r="I19" i="6" s="1"/>
  <c r="E15" i="6"/>
  <c r="G15" i="6"/>
  <c r="E17" i="6"/>
  <c r="G17" i="6"/>
  <c r="G13" i="6" l="1"/>
  <c r="I13" i="6" s="1"/>
  <c r="H59" i="1"/>
  <c r="J34" i="1" s="1"/>
  <c r="G11" i="6"/>
  <c r="I11" i="6" s="1"/>
  <c r="C29" i="6"/>
  <c r="D25" i="6" s="1"/>
  <c r="E27" i="6"/>
  <c r="I27" i="6" s="1"/>
  <c r="I15" i="6"/>
  <c r="D17" i="6"/>
  <c r="D27" i="6"/>
  <c r="D19" i="6"/>
  <c r="D21" i="6"/>
  <c r="D15" i="6"/>
  <c r="D11" i="6"/>
  <c r="I17" i="6"/>
  <c r="J32" i="1"/>
  <c r="J9" i="1"/>
  <c r="J49" i="1"/>
  <c r="J11" i="1"/>
  <c r="J24" i="1"/>
  <c r="J36" i="1"/>
  <c r="J47" i="1"/>
  <c r="J46" i="1" s="1"/>
  <c r="J54" i="1"/>
  <c r="J17" i="1"/>
  <c r="J37" i="1"/>
  <c r="J15" i="1"/>
  <c r="J16" i="1"/>
  <c r="J40" i="1"/>
  <c r="J19" i="1"/>
  <c r="J28" i="1"/>
  <c r="J27" i="1"/>
  <c r="J45" i="1"/>
  <c r="J51" i="1"/>
  <c r="J55" i="1"/>
  <c r="J10" i="1"/>
  <c r="J30" i="1"/>
  <c r="J21" i="1"/>
  <c r="J23" i="1"/>
  <c r="J41" i="1"/>
  <c r="J7" i="1"/>
  <c r="J29" i="1"/>
  <c r="J44" i="1"/>
  <c r="J14" i="1" l="1"/>
  <c r="J25" i="1"/>
  <c r="J39" i="1"/>
  <c r="J6" i="1"/>
  <c r="D23" i="6"/>
  <c r="J33" i="1"/>
  <c r="J31" i="1" s="1"/>
  <c r="J20" i="1"/>
  <c r="J50" i="1"/>
  <c r="J43" i="1"/>
  <c r="J12" i="1"/>
  <c r="J8" i="1" s="1"/>
  <c r="J22" i="1"/>
  <c r="J18" i="1" s="1"/>
  <c r="J13" i="1"/>
  <c r="J52" i="1"/>
  <c r="J42" i="1"/>
  <c r="D9" i="6"/>
  <c r="G29" i="6"/>
  <c r="H29" i="6" s="1"/>
  <c r="D13" i="6"/>
  <c r="E29" i="6"/>
  <c r="F29" i="6" s="1"/>
  <c r="J53" i="1"/>
  <c r="J35" i="1"/>
  <c r="J48" i="1"/>
  <c r="J26" i="1"/>
  <c r="J5" i="1"/>
  <c r="D29" i="6" l="1"/>
  <c r="J38" i="1"/>
  <c r="E30" i="6"/>
  <c r="G30" i="6" s="1"/>
  <c r="F30" i="6"/>
  <c r="I30" i="6" l="1"/>
  <c r="H30" i="6"/>
</calcChain>
</file>

<file path=xl/sharedStrings.xml><?xml version="1.0" encoding="utf-8"?>
<sst xmlns="http://schemas.openxmlformats.org/spreadsheetml/2006/main" count="878" uniqueCount="368">
  <si>
    <t>Obra</t>
  </si>
  <si>
    <t>Bancos</t>
  </si>
  <si>
    <t>B.D.I.</t>
  </si>
  <si>
    <t>Encargos Sociais</t>
  </si>
  <si>
    <t>Não Desonerado: 0,00%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</si>
  <si>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</si>
  <si>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</si>
  <si>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</si>
  <si>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</si>
  <si>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</si>
  <si>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</si>
  <si>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</si>
  <si>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</si>
  <si>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</si>
  <si>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</si>
  <si>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</si>
  <si>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ADMINISTRAÇÃO LOCAL</t>
  </si>
  <si>
    <t xml:space="preserve"> 1.1 </t>
  </si>
  <si>
    <t xml:space="preserve"> 100306 </t>
  </si>
  <si>
    <t>SINAPI</t>
  </si>
  <si>
    <t>ENGENHEIRO CIVIL PLENO COM ENCARGOS COMPLEMENTARES</t>
  </si>
  <si>
    <t>H</t>
  </si>
  <si>
    <t xml:space="preserve"> 1.3 </t>
  </si>
  <si>
    <t xml:space="preserve"> 90780 </t>
  </si>
  <si>
    <t>MESTRE DE OBRAS COM ENCARGOS COMPLEMENTARES</t>
  </si>
  <si>
    <t xml:space="preserve"> 2 </t>
  </si>
  <si>
    <t>SERVIÇOS PRELIMINARES</t>
  </si>
  <si>
    <t xml:space="preserve"> 2.1 </t>
  </si>
  <si>
    <t xml:space="preserve"> 74209/001 </t>
  </si>
  <si>
    <t>Próprio</t>
  </si>
  <si>
    <t>Placa de obra em chapa de aço galvanizado (2,0 x 5,0)m</t>
  </si>
  <si>
    <t>m²</t>
  </si>
  <si>
    <t xml:space="preserve"> 2.2 </t>
  </si>
  <si>
    <t xml:space="preserve"> 97661 </t>
  </si>
  <si>
    <t>REMOÇÃO DE CABOS ELÉTRICOS, DE FORMA MANUAL, SEM REAPROVEITAMENTO. AF_12/2017</t>
  </si>
  <si>
    <t>M</t>
  </si>
  <si>
    <t xml:space="preserve"> 2.3 </t>
  </si>
  <si>
    <t xml:space="preserve"> 97650 </t>
  </si>
  <si>
    <t>REMOÇÃO DE TRAMA DE MADEIRA PARA COBERTURA, DE FORMA MANUAL, SEM REAPROVEITAMENTO. AF_12/2017</t>
  </si>
  <si>
    <t xml:space="preserve"> 2.4 </t>
  </si>
  <si>
    <t xml:space="preserve"> 97647 </t>
  </si>
  <si>
    <t>REMOÇÃO DE TELHAS, DE FIBROCIMENTO, METÁLICA E CERÂMICA, DE FORMA MANUAL, SEM REAPROVEITAMENTO. AF_12/2017</t>
  </si>
  <si>
    <t xml:space="preserve"> 2.5 </t>
  </si>
  <si>
    <t xml:space="preserve"> 97627 </t>
  </si>
  <si>
    <t>DEMOLIÇÃO DE PILARES E VIGAS EM CONCRETO ARMADO, DE FORMA MECANIZADA COM MARTELETE, SEM REAPROVEITAMENTO. AF_12/2017</t>
  </si>
  <si>
    <t>m³</t>
  </si>
  <si>
    <t xml:space="preserve"> 2.6 </t>
  </si>
  <si>
    <t xml:space="preserve"> 74209/031 </t>
  </si>
  <si>
    <t>(0201002006) - DEMOLICAO MANUAL DE CONCRETO SIMPLES</t>
  </si>
  <si>
    <t xml:space="preserve"> 2.7 </t>
  </si>
  <si>
    <t xml:space="preserve"> 99814 </t>
  </si>
  <si>
    <t>LIMPEZA DE SUPERFÍCIE COM JATO DE ALTA PRESSÃO. AF_04/2019</t>
  </si>
  <si>
    <t xml:space="preserve"> 2.8 </t>
  </si>
  <si>
    <t xml:space="preserve"> 92105 </t>
  </si>
  <si>
    <t>CAMINHÃO PARA EQUIPAMENTO DE LIMPEZA A SUCÇÃO COM CAMINHÃO TRUCADO DE PESO BRUTO TOTAL 23000 KG, CARGA ÚTIL MÁX. 15935 KG, DISTÂNCIA ENTRE EIXOS 4,80 M, POTÊNCIA 230 CV, INCLUSIVE LIMPADORA A SUCÇÃO, TANQUE 12000 L - MATERIAIS NA OPERAÇÃO. AF_11/2015</t>
  </si>
  <si>
    <t xml:space="preserve"> 2.9 </t>
  </si>
  <si>
    <t xml:space="preserve"> 92107 </t>
  </si>
  <si>
    <t>CAMINHÃO PARA EQUIPAMENTO DE LIMPEZA A SUCÇÃO COM CAMINHÃO TRUCADO DE PESO BRUTO TOTAL 23000 KG, CARGA ÚTIL MÁXIMA 15935 KG, DISTÂNCIA ENTRE EIXOS 4,80 M, POTÊNCIA 230 CV, INCLUSIVE LIMPADORA A SUCÇÃO, TANQUE 12000 L - CHI DIURNO. AF_11/2015</t>
  </si>
  <si>
    <t>CHI</t>
  </si>
  <si>
    <t xml:space="preserve"> 3 </t>
  </si>
  <si>
    <t>ESTRUTURA DO TELHADO</t>
  </si>
  <si>
    <t xml:space="preserve"> 3.1 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</si>
  <si>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</si>
  <si>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</si>
  <si>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 xml:space="preserve"> 3.2 </t>
  </si>
  <si>
    <t xml:space="preserve"> 100378 </t>
  </si>
  <si>
    <t>FABRICAÇÃO E INSTALAÇÃO DE TESOURA (INTEIRA OU MEIA) EM AÇO, VÃOS MAIORES QUE 6,0 M E MENORES QUE 12,0 M, INCLUSO IÇAMENTO. AF_07/2019</t>
  </si>
  <si>
    <t>KG</t>
  </si>
  <si>
    <t xml:space="preserve"> 3.3 </t>
  </si>
  <si>
    <t xml:space="preserve"> 8865 </t>
  </si>
  <si>
    <t>ORSE</t>
  </si>
  <si>
    <t>Fornecimento de barra redonda de aço mecanica laminada 1/2" para proteção de esquadrias, inclusive chumbamento</t>
  </si>
  <si>
    <t>m</t>
  </si>
  <si>
    <t xml:space="preserve"> 3.4 </t>
  </si>
  <si>
    <t xml:space="preserve"> 8215 </t>
  </si>
  <si>
    <t>Aplicação de adesivo estrutural base resina epoxi, fluido, Sikadur 32 (consumo=1,67 kg/m² p/ 1mm de esp), Sika ou similar, aplicação:ancoragem de cabos,colagem elementos pre-moldados,fixação de chumbadores,juntas de concretagem(frias), etc.</t>
  </si>
  <si>
    <t>Kg</t>
  </si>
  <si>
    <t xml:space="preserve"> 3.6 </t>
  </si>
  <si>
    <t xml:space="preserve"> 022564 </t>
  </si>
  <si>
    <t>PILAR COM PERFIL U ENRIJECIDO DE AÇO DOBRADO, 150 X 60 X 20 MM, E = 3,00 MM OU 200 X 75 X 25 MM, E = 3,75 MM</t>
  </si>
  <si>
    <t>kg</t>
  </si>
  <si>
    <t xml:space="preserve"> 3.8 </t>
  </si>
  <si>
    <t xml:space="preserve"> 022589 </t>
  </si>
  <si>
    <t>CHAPA PARA BASE DE APOIO DE VIGAS METALICAS</t>
  </si>
  <si>
    <t xml:space="preserve"> 3.9 </t>
  </si>
  <si>
    <t xml:space="preserve"> 100719 </t>
  </si>
  <si>
    <t>PINTURA COM TINTA ALQUÍDICA DE FUNDO (TIPO ZARCÃO) PULVERIZADA SOBRE PERFIL METÁLICO EXECUTADO EM FÁBRICA (POR DEMÃO). AF_01/2020_P</t>
  </si>
  <si>
    <t xml:space="preserve"> 4 </t>
  </si>
  <si>
    <t>COBERTURA</t>
  </si>
  <si>
    <t xml:space="preserve"> 4.1 </t>
  </si>
  <si>
    <t xml:space="preserve"> 94216 </t>
  </si>
  <si>
    <t>TELHAMENTO COM TELHA METÁLICA TERMOACÚSTICA E = 30 MM, COM ATÉ 2 ÁGUAS, INCLUSO IÇAMENTO. AF_07/2019</t>
  </si>
  <si>
    <t xml:space="preserve"> 4.2 </t>
  </si>
  <si>
    <t xml:space="preserve"> 94228 </t>
  </si>
  <si>
    <t>CALHA EM CHAPA DE AÇO GALVANIZADO NÚMERO 24, DESENVOLVIMENTO DE 50 CM, INCLUSO TRANSPORTE VERTICAL. AF_07/2019</t>
  </si>
  <si>
    <t xml:space="preserve"> 4.4 </t>
  </si>
  <si>
    <t xml:space="preserve"> 104169 </t>
  </si>
  <si>
    <t>CURVA 87 GRAUS E 30 MINUTOS, PVC, SERIE R, ÁGUA PLUVIAL, DN 150 MM, JUNTA ELÁSTICA, FORNECIDO E INSTALADO EM RAMAL DE ENCAMINHAMENTO. AF_06/2022</t>
  </si>
  <si>
    <t>UN</t>
  </si>
  <si>
    <t xml:space="preserve"> 4.5 </t>
  </si>
  <si>
    <t xml:space="preserve"> 94231 </t>
  </si>
  <si>
    <t>RUFO EM CHAPA DE AÇO GALVANIZADO NÚMERO 24, CORTE DE 25 CM, INCLUSO TRANSPORTE VERTICAL. AF_07/2019</t>
  </si>
  <si>
    <t xml:space="preserve"> 4.6 </t>
  </si>
  <si>
    <t>PILAR PARA DESCIDA DA ÁGUA</t>
  </si>
  <si>
    <t xml:space="preserve"> 90701 </t>
  </si>
  <si>
    <t>TUBO DE PVC CORRUGADO DE DUPLA PAREDE PARA REDE COLETORA DE ESGOTO, DN 150 MM, JUNTA ELÁSTICA - FORNECIMENTO E ASSENTAMENTO. AF_01/2021</t>
  </si>
  <si>
    <t xml:space="preserve"> 5 </t>
  </si>
  <si>
    <t>FUNDAÇÃO</t>
  </si>
  <si>
    <t xml:space="preserve"> 5.1 </t>
  </si>
  <si>
    <t xml:space="preserve"> 101176 </t>
  </si>
  <si>
    <t>ESTACA BROCA DE CONCRETO, DIÂMETRO DE 30CM, ESCAVAÇÃO MANUAL COM TRADO CONCHA, INTEIRAMENTE ARMADA. AF_05/2020</t>
  </si>
  <si>
    <t xml:space="preserve"> 5.2 </t>
  </si>
  <si>
    <t xml:space="preserve"> 94965 </t>
  </si>
  <si>
    <t>CONCRETO FCK = 25MPA, TRAÇO 1:2,3:2,7 (EM MASSA SECA DE CIMENTO/ AREIA MÉDIA/ BRITA 1) - PREPARO MECÂNICO COM BETONEIRA 400 L. AF_05/2021</t>
  </si>
  <si>
    <t xml:space="preserve"> 6 </t>
  </si>
  <si>
    <t>INSTALAÇÃO ELÉTRICA</t>
  </si>
  <si>
    <t xml:space="preserve"> 6.1 </t>
  </si>
  <si>
    <t xml:space="preserve"> 13158 </t>
  </si>
  <si>
    <t>Luminária plafon (sobrepor) 40 x 40 - 36 W - 6000K - G- Light ou similar</t>
  </si>
  <si>
    <t>un</t>
  </si>
  <si>
    <t xml:space="preserve"> 6.2 </t>
  </si>
  <si>
    <t xml:space="preserve"> 91927 </t>
  </si>
  <si>
    <t>CABO DE COBRE FLEXÍVEL ISOLADO, 2,5 MM², ANTI-CHAMA 0,6/1,0 KV, PARA CIRCUITOS TERMINAIS - FORNECIMENTO E INSTALAÇÃO. AF_12/2015</t>
  </si>
  <si>
    <t xml:space="preserve"> 6.3 </t>
  </si>
  <si>
    <t xml:space="preserve"> 91835 </t>
  </si>
  <si>
    <t>ELETRODUTO FLEXÍVEL CORRUGADO REFORÇADO, PVC, DN 25 MM (3/4"), PARA CIRCUITOS TERMINAIS, INSTALADO EM FORRO - FORNECIMENTO E INSTALAÇÃO. AF_12/2015</t>
  </si>
  <si>
    <t xml:space="preserve"> 6.4 </t>
  </si>
  <si>
    <t xml:space="preserve"> 91981 </t>
  </si>
  <si>
    <t>INTERRUPTOR BIPOLAR (1 MÓDULO), 10A/250V, INCLUINDO SUPORTE E PLACA - FORNECIMENTO E INSTALAÇÃO. AF_09/2017</t>
  </si>
  <si>
    <t xml:space="preserve"> 6.5 </t>
  </si>
  <si>
    <t xml:space="preserve"> 93653 </t>
  </si>
  <si>
    <t>DISJUNTOR MONOPOLAR TIPO DIN, CORRENTE NOMINAL DE 10A - FORNECIMENTO E INSTALAÇÃO. AF_10/2020</t>
  </si>
  <si>
    <t xml:space="preserve"> 6.6 </t>
  </si>
  <si>
    <t xml:space="preserve"> 92865 </t>
  </si>
  <si>
    <t>CAIXA OCTOGONAL 4" X 4", METÁLICA, INSTALADA EM LAJE - FORNECIMENTO E INSTALAÇÃO. AF_12/2015</t>
  </si>
  <si>
    <t xml:space="preserve"> 6.7 </t>
  </si>
  <si>
    <t xml:space="preserve"> 91940 </t>
  </si>
  <si>
    <t>CAIXA RETANGULAR 4" X 2" MÉDIA (1,30 M DO PISO), PVC, INSTALADA EM PAREDE - FORNECIMENTO E INSTALAÇÃO. AF_12/2015</t>
  </si>
  <si>
    <t xml:space="preserve"> 7 </t>
  </si>
  <si>
    <t>FORRO</t>
  </si>
  <si>
    <t xml:space="preserve"> 7.1 </t>
  </si>
  <si>
    <t xml:space="preserve"> 96486 </t>
  </si>
  <si>
    <t>FORRO DE PVC, LISO, PARA AMBIENTES COMERCIAIS, INCLUSIVE ESTRUTURA DE FIXAÇÃO. AF_05/2017_PS</t>
  </si>
  <si>
    <t xml:space="preserve"> 8 </t>
  </si>
  <si>
    <t>TRANSPORTE</t>
  </si>
  <si>
    <t xml:space="preserve"> 8.1 </t>
  </si>
  <si>
    <t xml:space="preserve"> 100947 </t>
  </si>
  <si>
    <t>TRANSPORTE COM CAMINHÃO CARROCERIA 9T, EM VIA URBANA PAVIMENTADA, DMT ATÉ 30KM (UNIDADE: TXKM). AF_07/2020</t>
  </si>
  <si>
    <t>TXKM</t>
  </si>
  <si>
    <t xml:space="preserve"> 8.2 </t>
  </si>
  <si>
    <t xml:space="preserve"> 100948 </t>
  </si>
  <si>
    <t>TRANSPORTE COM CAMINHÃO CARROCERIA 9T, EM VIA URBANA PAVIMENTADA, ADICIONAL PARA DMT EXCEDENTE A 30 KM (UNIDADE: TXKM). AF_07/2020</t>
  </si>
  <si>
    <t xml:space="preserve"> 8.3 </t>
  </si>
  <si>
    <t xml:space="preserve"> 100982 </t>
  </si>
  <si>
    <t>CARGA, MANOBRA E DESCARGA DE ENTULHO EM CAMINHÃO BASCULANTE 10 M³ - CARGA COM ESCAVADEIRA HIDRÁULICA  (CAÇAMBA DE 0,80 M³ / 111 HP) E DESCARGA LIVRE (UNIDADE: M3). AF_07/2020</t>
  </si>
  <si>
    <t xml:space="preserve"> 8.4 </t>
  </si>
  <si>
    <t xml:space="preserve"> 022590 </t>
  </si>
  <si>
    <t>DESCAR DE MATERIAIS</t>
  </si>
  <si>
    <t>TON</t>
  </si>
  <si>
    <t xml:space="preserve"> 9 </t>
  </si>
  <si>
    <t>SERVIÇOS FINAIS</t>
  </si>
  <si>
    <t xml:space="preserve"> 9.1 </t>
  </si>
  <si>
    <t xml:space="preserve"> 9.2 </t>
  </si>
  <si>
    <t xml:space="preserve"> 74209/027 </t>
  </si>
  <si>
    <t>PLACA INAUGURACAO EM ALUMINIO 0,40X0,60M FORNECIMENTO E COLOCACAO</t>
  </si>
  <si>
    <t>Total sem BDI</t>
  </si>
  <si>
    <t>Total do BDI</t>
  </si>
  <si>
    <t>Total Geral</t>
  </si>
  <si>
    <t>30 DIAS</t>
  </si>
  <si>
    <t>60 DIAS</t>
  </si>
  <si>
    <t>PLANILHA DE COMPOSIÇÃO UNITÁRIA (DESONERADA)</t>
  </si>
  <si>
    <t>OBRA:</t>
  </si>
  <si>
    <t>BDI</t>
  </si>
  <si>
    <t>LOCAL:</t>
  </si>
  <si>
    <t>MUNIC.</t>
  </si>
  <si>
    <t>ITEM</t>
  </si>
  <si>
    <t>FONTE</t>
  </si>
  <si>
    <t>CÓDIGO</t>
  </si>
  <si>
    <t>MÃO DE OBRA</t>
  </si>
  <si>
    <t>UNID.</t>
  </si>
  <si>
    <t>COEFICIENTE QTD</t>
  </si>
  <si>
    <t>PREÇO UNITÁRIO</t>
  </si>
  <si>
    <t>PREÇO TOTAL</t>
  </si>
  <si>
    <t>INSUMOS</t>
  </si>
  <si>
    <t>COMPOSIÇÃO - 74209/001</t>
  </si>
  <si>
    <t>PLACA DE OBRA EM CHAPA DE ACO GALVANIZADO</t>
  </si>
  <si>
    <t>01.1</t>
  </si>
  <si>
    <t>CARPINTEIRO DE FORMAS COM ENCARGOS COMPLEMENTARES</t>
  </si>
  <si>
    <t>01.2</t>
  </si>
  <si>
    <t>SERVENTE COM ENCARGOS COMPLEMENTARES</t>
  </si>
  <si>
    <t>01.4</t>
  </si>
  <si>
    <t>SARRAFO DE MADEIRA NAO APARELHADA *2,5 X 7* CM, MACARANDUBA, ANGELIM OU EQUIVALENTE DA REGIAO</t>
  </si>
  <si>
    <t>01.5</t>
  </si>
  <si>
    <t>PONTALETE DE MADEIRA NAO APARELHADA *7,5 X 7,5* CM (3 X 3 ") PINUS, MISTA OU EQUIVALENTE DA REGIAO</t>
  </si>
  <si>
    <t>01.6</t>
  </si>
  <si>
    <t>PLACA DE OBRA (PARA CONSTRUCAO CIVIL) EM CHAPA GALVANIZADA *N. 22*, ADESIVADA, DE *2,0 X 1,125* M</t>
  </si>
  <si>
    <t>M²</t>
  </si>
  <si>
    <t>01.7</t>
  </si>
  <si>
    <t>PREGO DE ACO POLIDO COM CABECA 18 X 30 (2 3/4 X 10)</t>
  </si>
  <si>
    <t xml:space="preserve">TOTAL - M² </t>
  </si>
  <si>
    <t>UND</t>
  </si>
  <si>
    <t>COMPOSIÇÃO - 74209/027</t>
  </si>
  <si>
    <t>PEDREIRO COM ENCARGOS COMPLEMENTARES</t>
  </si>
  <si>
    <t>PLACA DE INAUGURACAO METALICA, *40* CM X *60* CM</t>
  </si>
  <si>
    <t>01.8</t>
  </si>
  <si>
    <t>CONCRETO MAGRO PARA LASTRO, TRAÇO 1:4,5:4,5 (EM MASSA SECA DE CIMENTO/ AREIA MÉDIA/ BRITA 1) - PREPARO MECÂNICO COM BETONEIRA 400 L. AF_05/2021</t>
  </si>
  <si>
    <t>M³</t>
  </si>
  <si>
    <t>COMPOSIÇÃO - 74209/031</t>
  </si>
  <si>
    <t>DEMOLIÇÃO MANUAL DE CONCRETO SIMPLES</t>
  </si>
  <si>
    <t>SERVENTE COM ENCARGOS COMPLAMENTARES</t>
  </si>
  <si>
    <t>COMPOSIÇÃO - 022564</t>
  </si>
  <si>
    <t>PILAR COM PERFIL U ENRIJECIDO DE AÇO DOBRADO 150X60X20MM, E=3,00MM OU 200X75X25MM, E=3,75MM</t>
  </si>
  <si>
    <t>AJUDANTE DE ESTRUTURA METÁLICA COM ENCARGOS COMPLEMENTARES</t>
  </si>
  <si>
    <t>MONTADOR DE ESTRUTURA METÁLICA COM ENCARGOS COMPLEMENTARES</t>
  </si>
  <si>
    <t>01.3</t>
  </si>
  <si>
    <t>SOLDADOR COM ENCARGOS COMPLEMENTARES</t>
  </si>
  <si>
    <t>GUINDASTE HIDRÁULICO AUTOPROPELIDO, COM LANÇA TELESCÓPICA 40 M, CAPACIDADE MÁXIMA 60 T, POTÊNCIA 260 KW - CHI DIURNO. AF_03/2016</t>
  </si>
  <si>
    <t>JATEAMENTO ABRASIVO COM GRANALHA DE AÇO EM PERFIL METÁLICO EM FÁBRICA. AF_01/2020</t>
  </si>
  <si>
    <t>PERFIL "U" ENRIJECIDO DE ACO GALVANIZADO, DOBRADO, 150 X 60 X 20 MM, E = 3,00 MM OU 200 X 75 X 25 MM, E = 3,75 MM</t>
  </si>
  <si>
    <t>ELETRODO REVESTIDO AWS - E-6010, DIAMETRO IGUAL A 4,00 MM</t>
  </si>
  <si>
    <t>COMPOSIÇÃO - 022589</t>
  </si>
  <si>
    <t>SOLDA DE TOPO EM CHAPA/PERFIL/TUBO DE AÇO CHANFRADO, ESPESSURA=3/8''. AF_06/2018</t>
  </si>
  <si>
    <t>Chapa de Base para apoio de vigas metálicas - dim. 0,14 x 0,24m x 3/8", com 04 furações d=3/4" kg</t>
  </si>
  <si>
    <t>PARAFUSO DE ACO TIPO CHUMBADOR PARABOLT, DIAMETRO 3/8", COMPRIMENTO 75 MM</t>
  </si>
  <si>
    <t>COMPOSIÇÃO - 022590</t>
  </si>
  <si>
    <t>DESCARTE DE MATERIAIS</t>
  </si>
  <si>
    <t xml:space="preserve">Descarte de resíduos misturado da construção civil em área licenciada. </t>
  </si>
  <si>
    <t>T</t>
  </si>
  <si>
    <t>ORÇAMENTO SINTETICO</t>
  </si>
  <si>
    <t>PREFEITURA MUNICIPAL DE SIDROLANDIA</t>
  </si>
  <si>
    <t>COMPOSIÇÃO BDI COM DESONERAÇÃO</t>
  </si>
  <si>
    <t>ÁREA:</t>
  </si>
  <si>
    <t>PROP.:</t>
  </si>
  <si>
    <t>PREFEITURA MUNICIPAL DE SIDROLÂNDIA</t>
  </si>
  <si>
    <t>COMPOSIÇÃO</t>
  </si>
  <si>
    <t>Parcela do BDI - Acórdão 2622/2013 - TCU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</si>
  <si>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</si>
  <si>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</si>
  <si>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</si>
  <si>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</si>
  <si>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</si>
  <si>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</si>
  <si>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</si>
  <si>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</si>
  <si>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</si>
  <si>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</si>
  <si>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</si>
  <si>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</si>
  <si>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</si>
  <si>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</si>
  <si>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</si>
  <si>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</si>
  <si>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</si>
  <si>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 xml:space="preserve">Fórmula: </t>
  </si>
  <si>
    <t>Notas:</t>
  </si>
  <si>
    <r>
      <t xml:space="preserve">1) Alíquota de ISS é determinada pela “Relação de Serviços”  do município onde se prestará o serviço conforme </t>
    </r>
    <r>
      <rPr>
        <b/>
        <sz val="10"/>
        <rFont val="Calibri"/>
        <family val="2"/>
      </rPr>
      <t>"Cita-se a Lei Municipal do ISS"</t>
    </r>
    <r>
      <rPr>
        <sz val="10"/>
        <rFont val="Calibri"/>
        <family val="2"/>
      </rPr>
      <t>.</t>
    </r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</si>
  <si>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</si>
  <si>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</si>
  <si>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Obs. Adequado ao Acordão 2622/2013 do TCU:</t>
  </si>
  <si>
    <r>
      <t xml:space="preserve">
________________________________________________________
</t>
    </r>
    <r>
      <rPr>
        <i/>
        <sz val="10"/>
        <color indexed="8"/>
        <rFont val="Calibri"/>
        <family val="2"/>
      </rPr>
      <t>RESPONSÁVEL TÉCNICO</t>
    </r>
  </si>
  <si>
    <t xml:space="preserve"> PREFEITURA DE SIDROLÂNDIA</t>
  </si>
  <si>
    <t>MEMÓRIA DE CÁLCULO</t>
  </si>
  <si>
    <t>DESCRIÇÃO</t>
  </si>
  <si>
    <t>QTD</t>
  </si>
  <si>
    <t>1.0</t>
  </si>
  <si>
    <t>1.1</t>
  </si>
  <si>
    <t>ENGENHEIRO CIVIL DE OBRA JUNIOR COM ENCARGOS COMPLEMENTARES</t>
  </si>
  <si>
    <t>1.2</t>
  </si>
  <si>
    <t>2.0</t>
  </si>
  <si>
    <t>2.1</t>
  </si>
  <si>
    <t>2.2</t>
  </si>
  <si>
    <t>2.3</t>
  </si>
  <si>
    <t>2.4</t>
  </si>
  <si>
    <t>LARGURA 10 METROS, COMPRIMENTO 100 M ÁREA=10*100=1.000M²</t>
  </si>
  <si>
    <t>2.5</t>
  </si>
  <si>
    <t>2.6</t>
  </si>
  <si>
    <t>2.7</t>
  </si>
  <si>
    <t>2.8</t>
  </si>
  <si>
    <t>3.0</t>
  </si>
  <si>
    <t>3.1</t>
  </si>
  <si>
    <t>3.2</t>
  </si>
  <si>
    <t>CONFORME PROJETO</t>
  </si>
  <si>
    <t>3.3</t>
  </si>
  <si>
    <t>3.4</t>
  </si>
  <si>
    <t>3.5</t>
  </si>
  <si>
    <t>3.6</t>
  </si>
  <si>
    <t>3.7</t>
  </si>
  <si>
    <t>4.0</t>
  </si>
  <si>
    <t>3.11</t>
  </si>
  <si>
    <t>3.12</t>
  </si>
  <si>
    <t>3.13</t>
  </si>
  <si>
    <t>3.14</t>
  </si>
  <si>
    <t>5.0</t>
  </si>
  <si>
    <t>5.1</t>
  </si>
  <si>
    <t>5.2</t>
  </si>
  <si>
    <t>6.0</t>
  </si>
  <si>
    <t>7.0</t>
  </si>
  <si>
    <t>7.1</t>
  </si>
  <si>
    <t>8.0</t>
  </si>
  <si>
    <t>8.1</t>
  </si>
  <si>
    <t>9.0</t>
  </si>
  <si>
    <t>9.1</t>
  </si>
  <si>
    <t>9.2</t>
  </si>
  <si>
    <t>9.3</t>
  </si>
  <si>
    <t>9.4</t>
  </si>
  <si>
    <t>10.0</t>
  </si>
  <si>
    <t>10.1</t>
  </si>
  <si>
    <t>10.2</t>
  </si>
  <si>
    <t>SINAP</t>
  </si>
  <si>
    <t>REFORMA DA COBERTURA ESCOLA PEDRO ALEIXO</t>
  </si>
  <si>
    <t>OBRA: REFORMA DA COBERTURA DA ESCOLA PEDRO ALEIXO</t>
  </si>
  <si>
    <t>8*60=480H</t>
  </si>
  <si>
    <t>LARGURA 3 METROS, COMPRIMENTO 2 METROS ÁREA=2*4=8M²</t>
  </si>
  <si>
    <t>ÁREA= (7,95X7,848)m=62,3916M²</t>
  </si>
  <si>
    <t>Volume =π*(0,015)²*2,60=5,51*10^-3=0,1m³</t>
  </si>
  <si>
    <t>7.2</t>
  </si>
  <si>
    <t>7.3</t>
  </si>
  <si>
    <t>7.4</t>
  </si>
  <si>
    <t>7.5</t>
  </si>
  <si>
    <t>7.6</t>
  </si>
  <si>
    <t>7.7</t>
  </si>
  <si>
    <t>A=0,26*3=0,78*6=4,68M²</t>
  </si>
  <si>
    <t>SUPORTE PARA DESCIDA DE ÁGUA DA CALHA</t>
  </si>
  <si>
    <t xml:space="preserve"> 4.6.1</t>
  </si>
  <si>
    <t xml:space="preserve"> 4.6.2</t>
  </si>
  <si>
    <t xml:space="preserve"> 4.6.3</t>
  </si>
  <si>
    <t>Volume =(0,50X0,50)*10=2,50m³</t>
  </si>
  <si>
    <t>AREA= 130,85+22,31+63,39+26,52+62,14+108,05= 413,26M²</t>
  </si>
  <si>
    <r>
      <t xml:space="preserve"> 
</t>
    </r>
    <r>
      <rPr>
        <sz val="12"/>
        <color indexed="62"/>
        <rFont val="Arial"/>
        <family val="2"/>
      </rPr>
      <t>Tempo de trabalho e desenvolvimento</t>
    </r>
  </si>
  <si>
    <t>CRONOGRAMA FÍSICO-FINANCEIRO</t>
  </si>
  <si>
    <t>BASE</t>
  </si>
  <si>
    <t>DESCRIÇÃO DO ITEM</t>
  </si>
  <si>
    <t>PERÍODO</t>
  </si>
  <si>
    <t>TOTAL</t>
  </si>
  <si>
    <t>VALOR (R$)</t>
  </si>
  <si>
    <t>%</t>
  </si>
  <si>
    <t>VALOR TOTAL</t>
  </si>
  <si>
    <t>VALOR ACUMULADO</t>
  </si>
  <si>
    <t>COMPOSIÇÃO - 022593</t>
  </si>
  <si>
    <t>SOLDA DE TOPO EM CHAPA/PERFIL/TUBO DE AÇO CHANFRADO, ESPESSURA=1/4''. AF_06/2018</t>
  </si>
  <si>
    <t>VERGALHAO ZINCADO ROSCA TOTAL, 1/4 " (6,3 MM)</t>
  </si>
  <si>
    <t>PORCA ZINCADA, SEXTAVADA, DIAMETRO 1/4"</t>
  </si>
  <si>
    <t>CANTONEIRA (ABAS IGUAIS) EM ACO CARBONO, 25,4 MM X 3,17 MM (L X E), 1,27KG/M</t>
  </si>
  <si>
    <t xml:space="preserve">ÁREA A REFORMAR: 413,26M²  </t>
  </si>
  <si>
    <t>RUA SANTA CATARINA, Nº 890, BAIRRO CENTRO.</t>
  </si>
  <si>
    <t>RUA SANTA CATARINA, Nº 890, CENTRO</t>
  </si>
  <si>
    <t xml:space="preserve"> LOCAL:RUA SANTA CATARINA, Nº 890, BAIRRO CENTRO.  LOCAL: SIDROLÂNDIA/MS; </t>
  </si>
  <si>
    <t xml:space="preserve">SINAPI - 10/2022 - Mato Grosso do Sul
ORSE - 08/2022 - Sergipe
</t>
  </si>
  <si>
    <t>PEDREIRO</t>
  </si>
  <si>
    <t>MARTELETEIRO</t>
  </si>
  <si>
    <t>F</t>
  </si>
  <si>
    <t>01.9</t>
  </si>
  <si>
    <t>SERVENTE DE OBRAS</t>
  </si>
  <si>
    <t>OPERADOR DE MARTELETE OU MARTELETEIRO</t>
  </si>
  <si>
    <t>ADESIVO ESTRUTURAL A BASE DE RESINA EPOXI, BICOMPONENTE, PASTOSO (TIXOTROPICO)</t>
  </si>
  <si>
    <t>Barra redonda de aço mecanico laminado 1/2" (0,99 kg/m) m</t>
  </si>
  <si>
    <t>Martelete rompedor elétrico, 220V, 16Kg dia</t>
  </si>
  <si>
    <t>DIA</t>
  </si>
  <si>
    <t>8865 - ORSE</t>
  </si>
  <si>
    <t>8215 - ORSE</t>
  </si>
  <si>
    <t>ADESIVO ESTRUTURAL A BASE DE RESINA EPOXI, BICOMPONENTE, FLUIDO</t>
  </si>
  <si>
    <t>13158 - ORSE</t>
  </si>
  <si>
    <t>SERVENTE</t>
  </si>
  <si>
    <t>ELETRICISTA</t>
  </si>
  <si>
    <t>Luminária plafon (sobrepor) 40 x 40 - 36 W - 6000K - G- Light ou similar um</t>
  </si>
  <si>
    <t>ELETRICISTA (HORISTA)</t>
  </si>
  <si>
    <t>(4*8)*2=64H</t>
  </si>
  <si>
    <t>_______________________________________________________________
        ENGENHEIRA CIVIL LARISSA ALMEIDA ROCHA
                CREA/MS 67270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</si>
</sst>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\ %"/>
    <numFmt numFmtId="165" formatCode="_-[$R$-416]\ * #,##0.00_-;\-[$R$-416]\ * #,##0.00_-;_-[$R$-416]\ * &quot;-&quot;??_-;_-@_-"/>
    <numFmt numFmtId="166" formatCode="0.0000"/>
    <numFmt numFmtId="167" formatCode="0.000"/>
    <numFmt numFmtId="168" formatCode="_-&quot;R$&quot;\ * #,##0.00_-;\-&quot;R$&quot;\ * #,##0.00_-;_-&quot;R$&quot;\ * &quot;-&quot;??_-;_-@_-"/>
    <numFmt numFmtId="169" formatCode="0.0%"/>
  </numFmts>
  <fonts count="49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18"/>
      <color rgb="FFFF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2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CCCCCC"/>
      </left>
      <right style="thin">
        <color rgb="FFCCCCCC"/>
      </right>
      <top/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</borders>
  <cellStyleXfs count="6">
    <xf numFmtId="0" fontId="0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86">
    <xf numFmtId="0" fontId="0" fillId="0" borderId="0" xfId="0"/>
    <xf numFmtId="4" fontId="10" fillId="21" borderId="2" xfId="0" applyNumberFormat="1" applyFont="1" applyFill="1" applyBorder="1" applyAlignment="1">
      <alignment horizontal="right" vertical="center" wrapText="1"/>
    </xf>
    <xf numFmtId="4" fontId="10" fillId="21" borderId="2" xfId="0" applyNumberFormat="1" applyFont="1" applyFill="1" applyBorder="1" applyAlignment="1">
      <alignment horizontal="right" vertical="top" wrapText="1"/>
    </xf>
    <xf numFmtId="0" fontId="23" fillId="0" borderId="15" xfId="0" applyFont="1" applyBorder="1" applyProtection="1"/>
    <xf numFmtId="0" fontId="23" fillId="0" borderId="15" xfId="0" applyFont="1" applyBorder="1" applyAlignment="1" applyProtection="1">
      <alignment horizontal="center" vertical="center"/>
    </xf>
    <xf numFmtId="0" fontId="22" fillId="24" borderId="15" xfId="0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left" vertical="center" wrapText="1"/>
    </xf>
    <xf numFmtId="2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5" xfId="1" applyFont="1" applyFill="1" applyBorder="1" applyAlignment="1" applyProtection="1">
      <alignment horizontal="center" vertical="center" wrapText="1"/>
    </xf>
    <xf numFmtId="165" fontId="0" fillId="0" borderId="15" xfId="0" applyNumberFormat="1" applyFont="1" applyFill="1" applyBorder="1" applyAlignment="1" applyProtection="1">
      <alignment horizontal="center" vertical="center" wrapText="1"/>
    </xf>
    <xf numFmtId="165" fontId="0" fillId="0" borderId="15" xfId="0" applyNumberFormat="1" applyBorder="1" applyAlignment="1" applyProtection="1">
      <alignment horizontal="center" vertical="center" wrapText="1"/>
    </xf>
    <xf numFmtId="166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167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/>
    </xf>
    <xf numFmtId="0" fontId="28" fillId="0" borderId="19" xfId="0" applyFont="1" applyFill="1" applyBorder="1" applyAlignment="1" applyProtection="1">
      <alignment horizontal="left" vertical="center" wrapText="1"/>
    </xf>
    <xf numFmtId="0" fontId="28" fillId="0" borderId="19" xfId="0" applyFont="1" applyFill="1" applyBorder="1" applyAlignment="1" applyProtection="1">
      <alignment horizontal="center" vertical="center" wrapText="1"/>
    </xf>
    <xf numFmtId="167" fontId="0" fillId="25" borderId="19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20" xfId="1" applyFont="1" applyFill="1" applyBorder="1" applyAlignment="1" applyProtection="1">
      <alignment horizontal="center" vertical="center" wrapText="1"/>
    </xf>
    <xf numFmtId="166" fontId="0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 wrapText="1"/>
    </xf>
    <xf numFmtId="0" fontId="20" fillId="20" borderId="3" xfId="0" applyFont="1" applyFill="1" applyBorder="1" applyAlignment="1">
      <alignment horizontal="center" vertical="top" wrapText="1"/>
    </xf>
    <xf numFmtId="0" fontId="20" fillId="20" borderId="4" xfId="0" applyFont="1" applyFill="1" applyBorder="1" applyAlignment="1">
      <alignment horizontal="center" vertical="top" wrapText="1"/>
    </xf>
    <xf numFmtId="0" fontId="20" fillId="20" borderId="5" xfId="0" applyFont="1" applyFill="1" applyBorder="1" applyAlignment="1">
      <alignment horizontal="center" vertical="top" wrapText="1"/>
    </xf>
    <xf numFmtId="0" fontId="19" fillId="19" borderId="0" xfId="0" applyFont="1" applyFill="1" applyBorder="1" applyAlignment="1">
      <alignment horizontal="left" vertical="top" wrapText="1"/>
    </xf>
    <xf numFmtId="0" fontId="17" fillId="17" borderId="0" xfId="0" applyFont="1" applyFill="1" applyBorder="1" applyAlignment="1">
      <alignment horizontal="right" vertical="top" wrapText="1"/>
    </xf>
    <xf numFmtId="0" fontId="19" fillId="19" borderId="9" xfId="0" applyFont="1" applyFill="1" applyBorder="1" applyAlignment="1">
      <alignment horizontal="left" vertical="top" wrapText="1"/>
    </xf>
    <xf numFmtId="0" fontId="17" fillId="17" borderId="9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wrapText="1"/>
    </xf>
    <xf numFmtId="0" fontId="16" fillId="16" borderId="6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right" vertical="top" wrapText="1"/>
    </xf>
    <xf numFmtId="4" fontId="7" fillId="9" borderId="1" xfId="0" applyNumberFormat="1" applyFont="1" applyFill="1" applyBorder="1" applyAlignment="1">
      <alignment horizontal="right" vertical="top" wrapText="1"/>
    </xf>
    <xf numFmtId="164" fontId="8" fillId="10" borderId="12" xfId="0" applyNumberFormat="1" applyFont="1" applyFill="1" applyBorder="1" applyAlignment="1">
      <alignment horizontal="right" vertical="top" wrapText="1"/>
    </xf>
    <xf numFmtId="0" fontId="10" fillId="11" borderId="11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right" vertical="top" wrapText="1"/>
    </xf>
    <xf numFmtId="0" fontId="10" fillId="11" borderId="1" xfId="0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center" vertical="top" wrapText="1"/>
    </xf>
    <xf numFmtId="4" fontId="13" fillId="14" borderId="1" xfId="0" applyNumberFormat="1" applyFont="1" applyFill="1" applyBorder="1" applyAlignment="1">
      <alignment horizontal="right" vertical="top" wrapText="1"/>
    </xf>
    <xf numFmtId="164" fontId="14" fillId="15" borderId="12" xfId="0" applyNumberFormat="1" applyFont="1" applyFill="1" applyBorder="1" applyAlignment="1">
      <alignment horizontal="right" vertical="top" wrapText="1"/>
    </xf>
    <xf numFmtId="0" fontId="10" fillId="11" borderId="13" xfId="0" applyFont="1" applyFill="1" applyBorder="1" applyAlignment="1">
      <alignment horizontal="left" vertical="top" wrapText="1"/>
    </xf>
    <xf numFmtId="0" fontId="12" fillId="13" borderId="14" xfId="0" applyFont="1" applyFill="1" applyBorder="1" applyAlignment="1">
      <alignment horizontal="right" vertical="top" wrapText="1"/>
    </xf>
    <xf numFmtId="0" fontId="10" fillId="11" borderId="14" xfId="0" applyFont="1" applyFill="1" applyBorder="1" applyAlignment="1">
      <alignment horizontal="left" vertical="top" wrapText="1"/>
    </xf>
    <xf numFmtId="0" fontId="11" fillId="12" borderId="14" xfId="0" applyFont="1" applyFill="1" applyBorder="1" applyAlignment="1">
      <alignment horizontal="center" vertical="top" wrapText="1"/>
    </xf>
    <xf numFmtId="4" fontId="13" fillId="14" borderId="14" xfId="0" applyNumberFormat="1" applyFont="1" applyFill="1" applyBorder="1" applyAlignment="1">
      <alignment horizontal="right" vertical="top" wrapText="1"/>
    </xf>
    <xf numFmtId="4" fontId="10" fillId="21" borderId="22" xfId="0" applyNumberFormat="1" applyFont="1" applyFill="1" applyBorder="1" applyAlignment="1">
      <alignment horizontal="right" vertical="top" wrapText="1"/>
    </xf>
    <xf numFmtId="4" fontId="10" fillId="21" borderId="22" xfId="0" applyNumberFormat="1" applyFont="1" applyFill="1" applyBorder="1" applyAlignment="1">
      <alignment horizontal="right" vertical="center" wrapText="1"/>
    </xf>
    <xf numFmtId="164" fontId="14" fillId="15" borderId="2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/>
    <xf numFmtId="0" fontId="0" fillId="0" borderId="0" xfId="0" applyProtection="1">
      <protection locked="0"/>
    </xf>
    <xf numFmtId="0" fontId="23" fillId="0" borderId="30" xfId="0" applyFont="1" applyBorder="1"/>
    <xf numFmtId="0" fontId="23" fillId="0" borderId="32" xfId="0" applyFont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 wrapText="1"/>
    </xf>
    <xf numFmtId="0" fontId="32" fillId="0" borderId="30" xfId="3" applyFont="1" applyBorder="1" applyAlignment="1">
      <alignment horizontal="center" vertical="center"/>
    </xf>
    <xf numFmtId="10" fontId="33" fillId="25" borderId="32" xfId="4" applyNumberFormat="1" applyFont="1" applyFill="1" applyBorder="1" applyAlignment="1" applyProtection="1">
      <alignment horizontal="center" vertical="center"/>
      <protection locked="0"/>
    </xf>
    <xf numFmtId="10" fontId="32" fillId="25" borderId="32" xfId="3" applyNumberFormat="1" applyFont="1" applyFill="1" applyBorder="1" applyAlignment="1" applyProtection="1">
      <alignment horizontal="center" vertical="center"/>
      <protection locked="0"/>
    </xf>
    <xf numFmtId="10" fontId="32" fillId="0" borderId="32" xfId="3" applyNumberFormat="1" applyFont="1" applyBorder="1" applyAlignment="1">
      <alignment vertical="center"/>
    </xf>
    <xf numFmtId="10" fontId="32" fillId="25" borderId="32" xfId="4" applyNumberFormat="1" applyFont="1" applyFill="1" applyBorder="1" applyAlignment="1" applyProtection="1">
      <alignment horizontal="center" vertical="center"/>
      <protection locked="0"/>
    </xf>
    <xf numFmtId="10" fontId="34" fillId="0" borderId="32" xfId="4" applyNumberFormat="1" applyFont="1" applyFill="1" applyBorder="1" applyAlignment="1" applyProtection="1">
      <alignment horizontal="center" vertical="center"/>
    </xf>
    <xf numFmtId="10" fontId="34" fillId="0" borderId="32" xfId="3" applyNumberFormat="1" applyFont="1" applyBorder="1" applyAlignment="1">
      <alignment horizontal="center" vertical="center"/>
    </xf>
    <xf numFmtId="0" fontId="34" fillId="0" borderId="36" xfId="3" applyFont="1" applyBorder="1" applyAlignment="1">
      <alignment vertical="center"/>
    </xf>
    <xf numFmtId="0" fontId="0" fillId="27" borderId="44" xfId="0" applyFill="1" applyBorder="1" applyAlignment="1">
      <alignment horizontal="center"/>
    </xf>
    <xf numFmtId="0" fontId="0" fillId="27" borderId="45" xfId="0" applyFill="1" applyBorder="1"/>
    <xf numFmtId="0" fontId="0" fillId="27" borderId="46" xfId="0" applyFill="1" applyBorder="1"/>
    <xf numFmtId="0" fontId="23" fillId="27" borderId="30" xfId="0" applyFont="1" applyFill="1" applyBorder="1" applyAlignment="1">
      <alignment horizontal="center"/>
    </xf>
    <xf numFmtId="0" fontId="23" fillId="27" borderId="30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left" vertical="top" wrapText="1"/>
    </xf>
    <xf numFmtId="0" fontId="0" fillId="28" borderId="31" xfId="0" applyFill="1" applyBorder="1" applyAlignment="1">
      <alignment horizontal="center"/>
    </xf>
    <xf numFmtId="0" fontId="10" fillId="28" borderId="31" xfId="0" applyFont="1" applyFill="1" applyBorder="1" applyAlignment="1">
      <alignment horizontal="left" vertical="top" wrapText="1"/>
    </xf>
    <xf numFmtId="0" fontId="0" fillId="28" borderId="31" xfId="0" applyFill="1" applyBorder="1" applyAlignment="1">
      <alignment horizontal="center" vertical="center"/>
    </xf>
    <xf numFmtId="0" fontId="0" fillId="28" borderId="31" xfId="0" applyFill="1" applyBorder="1" applyAlignment="1">
      <alignment vertical="center" wrapText="1"/>
    </xf>
    <xf numFmtId="0" fontId="0" fillId="28" borderId="31" xfId="0" applyFill="1" applyBorder="1" applyAlignment="1">
      <alignment wrapText="1"/>
    </xf>
    <xf numFmtId="0" fontId="0" fillId="28" borderId="31" xfId="0" applyFill="1" applyBorder="1"/>
    <xf numFmtId="0" fontId="0" fillId="28" borderId="31" xfId="0" applyFill="1" applyBorder="1" applyAlignment="1">
      <alignment horizontal="left"/>
    </xf>
    <xf numFmtId="0" fontId="11" fillId="28" borderId="31" xfId="0" applyFont="1" applyFill="1" applyBorder="1" applyAlignment="1">
      <alignment horizontal="center" vertical="top" wrapText="1"/>
    </xf>
    <xf numFmtId="0" fontId="12" fillId="28" borderId="31" xfId="0" applyFont="1" applyFill="1" applyBorder="1" applyAlignment="1">
      <alignment horizontal="right" vertical="top" wrapText="1"/>
    </xf>
    <xf numFmtId="0" fontId="12" fillId="28" borderId="31" xfId="0" applyFont="1" applyFill="1" applyBorder="1" applyAlignment="1">
      <alignment horizontal="center" vertical="top" wrapText="1"/>
    </xf>
    <xf numFmtId="0" fontId="0" fillId="28" borderId="31" xfId="0" applyFill="1" applyBorder="1" applyAlignment="1">
      <alignment horizontal="left" vertical="center"/>
    </xf>
    <xf numFmtId="0" fontId="12" fillId="28" borderId="1" xfId="0" applyFont="1" applyFill="1" applyBorder="1" applyAlignment="1">
      <alignment horizontal="right" vertical="top" wrapText="1"/>
    </xf>
    <xf numFmtId="0" fontId="0" fillId="28" borderId="32" xfId="0" applyFill="1" applyBorder="1" applyAlignment="1">
      <alignment horizontal="left"/>
    </xf>
    <xf numFmtId="0" fontId="0" fillId="28" borderId="30" xfId="0" applyFont="1" applyFill="1" applyBorder="1" applyAlignment="1">
      <alignment horizontal="center" vertical="center"/>
    </xf>
    <xf numFmtId="0" fontId="0" fillId="28" borderId="31" xfId="0" applyFont="1" applyFill="1" applyBorder="1" applyAlignment="1">
      <alignment horizontal="center" vertical="center"/>
    </xf>
    <xf numFmtId="0" fontId="23" fillId="28" borderId="31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3" fillId="0" borderId="30" xfId="0" applyFont="1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0" fillId="28" borderId="32" xfId="0" applyFill="1" applyBorder="1" applyAlignment="1"/>
    <xf numFmtId="3" fontId="0" fillId="28" borderId="31" xfId="0" applyNumberFormat="1" applyFill="1" applyBorder="1" applyAlignment="1">
      <alignment horizontal="center" vertical="center"/>
    </xf>
    <xf numFmtId="0" fontId="0" fillId="28" borderId="32" xfId="0" applyFill="1" applyBorder="1"/>
    <xf numFmtId="0" fontId="42" fillId="28" borderId="31" xfId="0" applyFont="1" applyFill="1" applyBorder="1" applyAlignment="1">
      <alignment horizontal="left" wrapText="1"/>
    </xf>
    <xf numFmtId="0" fontId="0" fillId="28" borderId="31" xfId="0" applyFill="1" applyBorder="1" applyAlignment="1">
      <alignment horizontal="left" vertical="center" wrapText="1"/>
    </xf>
    <xf numFmtId="0" fontId="10" fillId="12" borderId="1" xfId="0" applyFont="1" applyFill="1" applyBorder="1" applyAlignment="1">
      <alignment horizontal="center" vertical="top" wrapText="1"/>
    </xf>
    <xf numFmtId="2" fontId="12" fillId="13" borderId="1" xfId="0" applyNumberFormat="1" applyFont="1" applyFill="1" applyBorder="1" applyAlignment="1">
      <alignment horizontal="right" vertical="top" wrapText="1"/>
    </xf>
    <xf numFmtId="4" fontId="12" fillId="28" borderId="31" xfId="0" applyNumberFormat="1" applyFont="1" applyFill="1" applyBorder="1" applyAlignment="1">
      <alignment horizontal="right" vertical="top" wrapText="1"/>
    </xf>
    <xf numFmtId="2" fontId="12" fillId="28" borderId="31" xfId="0" applyNumberFormat="1" applyFont="1" applyFill="1" applyBorder="1" applyAlignment="1">
      <alignment horizontal="right" vertical="top" wrapText="1"/>
    </xf>
    <xf numFmtId="0" fontId="10" fillId="28" borderId="31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0" fillId="0" borderId="0" xfId="0" applyFont="1" applyProtection="1">
      <protection locked="0"/>
    </xf>
    <xf numFmtId="0" fontId="23" fillId="0" borderId="30" xfId="0" applyFont="1" applyBorder="1" applyAlignment="1">
      <alignment horizontal="center" vertical="center" wrapText="1"/>
    </xf>
    <xf numFmtId="9" fontId="23" fillId="0" borderId="31" xfId="2" applyNumberFormat="1" applyFont="1" applyBorder="1" applyAlignment="1" applyProtection="1">
      <alignment horizontal="center" vertical="center"/>
    </xf>
    <xf numFmtId="44" fontId="23" fillId="0" borderId="32" xfId="1" applyFont="1" applyBorder="1" applyAlignment="1" applyProtection="1">
      <alignment horizontal="center" vertical="center" wrapText="1"/>
    </xf>
    <xf numFmtId="0" fontId="23" fillId="30" borderId="48" xfId="0" applyFont="1" applyFill="1" applyBorder="1" applyAlignment="1">
      <alignment horizontal="center" vertical="center"/>
    </xf>
    <xf numFmtId="44" fontId="23" fillId="30" borderId="48" xfId="1" applyFont="1" applyFill="1" applyBorder="1" applyAlignment="1" applyProtection="1">
      <alignment horizontal="center" vertical="center"/>
    </xf>
    <xf numFmtId="9" fontId="23" fillId="30" borderId="48" xfId="4" applyFont="1" applyFill="1" applyBorder="1" applyAlignment="1" applyProtection="1">
      <alignment horizontal="center" vertical="center"/>
    </xf>
    <xf numFmtId="44" fontId="23" fillId="30" borderId="49" xfId="1" applyFont="1" applyFill="1" applyBorder="1" applyAlignment="1" applyProtection="1">
      <alignment horizontal="center" vertical="center"/>
    </xf>
    <xf numFmtId="0" fontId="23" fillId="0" borderId="56" xfId="0" applyFont="1" applyBorder="1" applyAlignment="1">
      <alignment horizontal="center" vertical="center"/>
    </xf>
    <xf numFmtId="168" fontId="37" fillId="0" borderId="55" xfId="0" applyNumberFormat="1" applyFont="1" applyBorder="1"/>
    <xf numFmtId="168" fontId="46" fillId="0" borderId="55" xfId="0" applyNumberFormat="1" applyFont="1" applyBorder="1"/>
    <xf numFmtId="10" fontId="0" fillId="0" borderId="55" xfId="4" applyNumberFormat="1" applyFont="1" applyBorder="1" applyAlignment="1" applyProtection="1">
      <alignment horizontal="center" vertical="center"/>
    </xf>
    <xf numFmtId="44" fontId="47" fillId="0" borderId="55" xfId="1" applyFont="1" applyFill="1" applyBorder="1" applyAlignment="1" applyProtection="1">
      <alignment horizontal="center"/>
    </xf>
    <xf numFmtId="169" fontId="47" fillId="0" borderId="55" xfId="4" applyNumberFormat="1" applyFont="1" applyFill="1" applyBorder="1" applyAlignment="1" applyProtection="1">
      <alignment horizontal="center"/>
    </xf>
    <xf numFmtId="44" fontId="47" fillId="0" borderId="57" xfId="1" applyFont="1" applyBorder="1" applyAlignment="1" applyProtection="1">
      <alignment horizontal="center"/>
    </xf>
    <xf numFmtId="169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0" fontId="23" fillId="0" borderId="31" xfId="0" applyFont="1" applyBorder="1"/>
    <xf numFmtId="0" fontId="46" fillId="0" borderId="31" xfId="0" applyFont="1" applyBorder="1"/>
    <xf numFmtId="0" fontId="0" fillId="0" borderId="31" xfId="5" applyNumberFormat="1" applyFont="1" applyBorder="1" applyAlignment="1" applyProtection="1">
      <alignment horizontal="center" vertical="center"/>
    </xf>
    <xf numFmtId="44" fontId="47" fillId="0" borderId="32" xfId="1" applyFont="1" applyBorder="1" applyAlignment="1" applyProtection="1">
      <alignment horizontal="center"/>
    </xf>
    <xf numFmtId="0" fontId="23" fillId="0" borderId="31" xfId="0" applyFont="1" applyBorder="1" applyAlignment="1">
      <alignment horizontal="left" vertical="center"/>
    </xf>
    <xf numFmtId="168" fontId="46" fillId="0" borderId="31" xfId="0" applyNumberFormat="1" applyFont="1" applyBorder="1"/>
    <xf numFmtId="44" fontId="47" fillId="0" borderId="31" xfId="1" applyFont="1" applyFill="1" applyBorder="1" applyAlignment="1" applyProtection="1">
      <alignment horizontal="center"/>
    </xf>
    <xf numFmtId="169" fontId="47" fillId="0" borderId="31" xfId="4" applyNumberFormat="1" applyFont="1" applyFill="1" applyBorder="1" applyAlignment="1" applyProtection="1">
      <alignment horizontal="center"/>
    </xf>
    <xf numFmtId="9" fontId="47" fillId="0" borderId="31" xfId="4" applyFont="1" applyFill="1" applyBorder="1" applyAlignment="1" applyProtection="1">
      <alignment horizontal="center"/>
    </xf>
    <xf numFmtId="9" fontId="47" fillId="0" borderId="55" xfId="4" applyFont="1" applyFill="1" applyBorder="1" applyAlignment="1" applyProtection="1">
      <alignment horizontal="center"/>
    </xf>
    <xf numFmtId="168" fontId="43" fillId="0" borderId="31" xfId="0" applyNumberFormat="1" applyFont="1" applyFill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23" fillId="0" borderId="54" xfId="0" applyFont="1" applyBorder="1" applyAlignment="1">
      <alignment horizontal="left" vertical="center"/>
    </xf>
    <xf numFmtId="168" fontId="43" fillId="0" borderId="54" xfId="0" applyNumberFormat="1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44" fontId="42" fillId="0" borderId="58" xfId="1" applyFont="1" applyBorder="1" applyAlignment="1" applyProtection="1">
      <alignment horizontal="center" vertical="center"/>
    </xf>
    <xf numFmtId="0" fontId="23" fillId="0" borderId="44" xfId="0" applyFont="1" applyBorder="1" applyAlignment="1"/>
    <xf numFmtId="0" fontId="23" fillId="0" borderId="45" xfId="0" applyFont="1" applyBorder="1" applyAlignment="1"/>
    <xf numFmtId="168" fontId="48" fillId="0" borderId="45" xfId="0" applyNumberFormat="1" applyFont="1" applyBorder="1" applyAlignment="1"/>
    <xf numFmtId="10" fontId="23" fillId="0" borderId="45" xfId="0" applyNumberFormat="1" applyFont="1" applyBorder="1" applyAlignment="1"/>
    <xf numFmtId="44" fontId="47" fillId="0" borderId="45" xfId="1" applyFont="1" applyFill="1" applyBorder="1" applyAlignment="1" applyProtection="1">
      <alignment horizontal="center"/>
    </xf>
    <xf numFmtId="10" fontId="47" fillId="0" borderId="45" xfId="4" applyNumberFormat="1" applyFont="1" applyFill="1" applyBorder="1" applyAlignment="1" applyProtection="1">
      <alignment horizontal="center"/>
    </xf>
    <xf numFmtId="44" fontId="47" fillId="0" borderId="46" xfId="1" applyFont="1" applyBorder="1" applyAlignment="1" applyProtection="1">
      <alignment horizontal="center"/>
    </xf>
    <xf numFmtId="0" fontId="23" fillId="0" borderId="47" xfId="0" applyFont="1" applyBorder="1" applyAlignment="1"/>
    <xf numFmtId="0" fontId="23" fillId="0" borderId="48" xfId="0" applyFont="1" applyBorder="1" applyAlignment="1"/>
    <xf numFmtId="168" fontId="23" fillId="0" borderId="48" xfId="0" applyNumberFormat="1" applyFont="1" applyBorder="1" applyAlignment="1"/>
    <xf numFmtId="10" fontId="23" fillId="0" borderId="48" xfId="0" applyNumberFormat="1" applyFont="1" applyBorder="1" applyAlignment="1"/>
    <xf numFmtId="44" fontId="47" fillId="0" borderId="48" xfId="1" applyFont="1" applyFill="1" applyBorder="1" applyAlignment="1" applyProtection="1">
      <alignment horizontal="center"/>
    </xf>
    <xf numFmtId="10" fontId="47" fillId="0" borderId="48" xfId="4" applyNumberFormat="1" applyFont="1" applyFill="1" applyBorder="1" applyAlignment="1" applyProtection="1">
      <alignment horizontal="center"/>
    </xf>
    <xf numFmtId="44" fontId="0" fillId="0" borderId="0" xfId="1" applyFont="1" applyAlignment="1" applyProtection="1">
      <alignment horizontal="center"/>
      <protection locked="0"/>
    </xf>
    <xf numFmtId="9" fontId="0" fillId="0" borderId="0" xfId="4" applyFont="1" applyAlignment="1" applyProtection="1">
      <alignment horizontal="center"/>
      <protection locked="0"/>
    </xf>
    <xf numFmtId="0" fontId="16" fillId="16" borderId="0" xfId="0" applyFont="1" applyFill="1" applyBorder="1" applyAlignment="1">
      <alignment vertical="top" wrapText="1"/>
    </xf>
    <xf numFmtId="44" fontId="46" fillId="28" borderId="49" xfId="1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4" fillId="6" borderId="63" xfId="0" applyFont="1" applyFill="1" applyBorder="1" applyAlignment="1">
      <alignment horizontal="right" vertical="top" wrapText="1"/>
    </xf>
    <xf numFmtId="0" fontId="9" fillId="16" borderId="31" xfId="0" applyFont="1" applyFill="1" applyBorder="1" applyAlignment="1">
      <alignment vertical="top" wrapText="1"/>
    </xf>
    <xf numFmtId="0" fontId="17" fillId="17" borderId="8" xfId="0" applyFont="1" applyFill="1" applyBorder="1" applyAlignment="1">
      <alignment horizontal="right" vertical="top" wrapText="1"/>
    </xf>
    <xf numFmtId="0" fontId="17" fillId="17" borderId="9" xfId="0" applyFont="1" applyFill="1" applyBorder="1" applyAlignment="1">
      <alignment horizontal="right" vertical="top" wrapText="1"/>
    </xf>
    <xf numFmtId="0" fontId="16" fillId="16" borderId="9" xfId="0" applyFont="1" applyFill="1" applyBorder="1" applyAlignment="1">
      <alignment horizontal="left" vertical="top" wrapText="1"/>
    </xf>
    <xf numFmtId="4" fontId="18" fillId="18" borderId="9" xfId="0" applyNumberFormat="1" applyFont="1" applyFill="1" applyBorder="1" applyAlignment="1">
      <alignment horizontal="right" vertical="top" wrapText="1"/>
    </xf>
    <xf numFmtId="0" fontId="17" fillId="17" borderId="10" xfId="0" applyFont="1" applyFill="1" applyBorder="1" applyAlignment="1">
      <alignment horizontal="right" vertical="top" wrapText="1"/>
    </xf>
    <xf numFmtId="0" fontId="15" fillId="20" borderId="24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3" borderId="24" xfId="0" applyFont="1" applyFill="1" applyBorder="1" applyAlignment="1">
      <alignment horizontal="center" wrapText="1"/>
    </xf>
    <xf numFmtId="0" fontId="0" fillId="0" borderId="25" xfId="0" applyBorder="1"/>
    <xf numFmtId="0" fontId="0" fillId="0" borderId="26" xfId="0" applyBorder="1"/>
    <xf numFmtId="0" fontId="17" fillId="17" borderId="6" xfId="0" applyFont="1" applyFill="1" applyBorder="1" applyAlignment="1">
      <alignment horizontal="right" vertical="top" wrapText="1"/>
    </xf>
    <xf numFmtId="0" fontId="17" fillId="17" borderId="0" xfId="0" applyFont="1" applyFill="1" applyBorder="1" applyAlignment="1">
      <alignment horizontal="right" vertical="top" wrapText="1"/>
    </xf>
    <xf numFmtId="0" fontId="16" fillId="16" borderId="0" xfId="0" applyFont="1" applyFill="1" applyBorder="1" applyAlignment="1">
      <alignment horizontal="left" vertical="top" wrapText="1"/>
    </xf>
    <xf numFmtId="4" fontId="18" fillId="18" borderId="0" xfId="0" applyNumberFormat="1" applyFont="1" applyFill="1" applyBorder="1" applyAlignment="1">
      <alignment horizontal="right" vertical="top" wrapText="1"/>
    </xf>
    <xf numFmtId="0" fontId="17" fillId="17" borderId="7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9" fillId="16" borderId="0" xfId="0" applyFont="1" applyFill="1" applyBorder="1" applyAlignment="1">
      <alignment horizontal="left" vertical="top" wrapText="1"/>
    </xf>
    <xf numFmtId="10" fontId="16" fillId="16" borderId="0" xfId="2" applyNumberFormat="1" applyFont="1" applyFill="1" applyBorder="1" applyAlignment="1">
      <alignment horizontal="left" vertical="top" wrapText="1"/>
    </xf>
    <xf numFmtId="0" fontId="16" fillId="16" borderId="7" xfId="0" applyFont="1" applyFill="1" applyBorder="1" applyAlignment="1">
      <alignment horizontal="left" vertical="top" wrapText="1"/>
    </xf>
    <xf numFmtId="0" fontId="23" fillId="0" borderId="21" xfId="0" applyFont="1" applyFill="1" applyBorder="1" applyAlignment="1" applyProtection="1">
      <alignment horizontal="right" vertical="center" wrapText="1"/>
    </xf>
    <xf numFmtId="0" fontId="23" fillId="0" borderId="19" xfId="0" applyFont="1" applyFill="1" applyBorder="1" applyAlignment="1" applyProtection="1">
      <alignment horizontal="right" vertical="center" wrapText="1"/>
    </xf>
    <xf numFmtId="0" fontId="23" fillId="0" borderId="20" xfId="0" applyFont="1" applyFill="1" applyBorder="1" applyAlignment="1" applyProtection="1">
      <alignment horizontal="right" vertical="center" wrapText="1"/>
    </xf>
    <xf numFmtId="0" fontId="27" fillId="23" borderId="15" xfId="0" applyFont="1" applyFill="1" applyBorder="1" applyAlignment="1" applyProtection="1">
      <alignment horizontal="center" vertical="center"/>
    </xf>
    <xf numFmtId="0" fontId="27" fillId="23" borderId="19" xfId="0" applyFont="1" applyFill="1" applyBorder="1" applyAlignment="1" applyProtection="1">
      <alignment horizontal="center" vertical="center"/>
    </xf>
    <xf numFmtId="0" fontId="27" fillId="23" borderId="20" xfId="0" applyFont="1" applyFill="1" applyBorder="1" applyAlignment="1" applyProtection="1">
      <alignment horizontal="center" vertical="center"/>
    </xf>
    <xf numFmtId="1" fontId="27" fillId="23" borderId="21" xfId="0" applyNumberFormat="1" applyFont="1" applyFill="1" applyBorder="1" applyAlignment="1" applyProtection="1">
      <alignment horizontal="center" vertical="center" wrapText="1"/>
    </xf>
    <xf numFmtId="1" fontId="27" fillId="23" borderId="19" xfId="0" applyNumberFormat="1" applyFont="1" applyFill="1" applyBorder="1" applyAlignment="1" applyProtection="1">
      <alignment horizontal="center" vertical="center" wrapText="1"/>
    </xf>
    <xf numFmtId="1" fontId="27" fillId="23" borderId="20" xfId="0" applyNumberFormat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/>
      <protection locked="0"/>
    </xf>
    <xf numFmtId="0" fontId="25" fillId="22" borderId="15" xfId="0" applyFont="1" applyFill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left"/>
      <protection locked="0"/>
    </xf>
    <xf numFmtId="10" fontId="23" fillId="0" borderId="15" xfId="0" applyNumberFormat="1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/>
    </xf>
    <xf numFmtId="14" fontId="26" fillId="0" borderId="16" xfId="0" applyNumberFormat="1" applyFont="1" applyBorder="1" applyAlignment="1" applyProtection="1">
      <alignment horizontal="center" vertical="center"/>
    </xf>
    <xf numFmtId="14" fontId="26" fillId="0" borderId="17" xfId="0" applyNumberFormat="1" applyFont="1" applyBorder="1" applyAlignment="1" applyProtection="1">
      <alignment horizontal="center" vertical="center"/>
    </xf>
    <xf numFmtId="14" fontId="26" fillId="0" borderId="18" xfId="0" applyNumberFormat="1" applyFont="1" applyBorder="1" applyAlignment="1" applyProtection="1">
      <alignment horizontal="center" vertical="center"/>
    </xf>
    <xf numFmtId="16" fontId="23" fillId="0" borderId="15" xfId="0" applyNumberFormat="1" applyFont="1" applyBorder="1" applyAlignment="1" applyProtection="1">
      <alignment horizontal="left"/>
      <protection locked="0"/>
    </xf>
    <xf numFmtId="0" fontId="47" fillId="0" borderId="31" xfId="0" applyFont="1" applyFill="1" applyBorder="1" applyAlignment="1">
      <alignment horizontal="center"/>
    </xf>
    <xf numFmtId="0" fontId="47" fillId="31" borderId="31" xfId="0" applyFont="1" applyFill="1" applyBorder="1" applyAlignment="1">
      <alignment horizontal="center"/>
    </xf>
    <xf numFmtId="0" fontId="47" fillId="31" borderId="27" xfId="0" applyFont="1" applyFill="1" applyBorder="1" applyAlignment="1">
      <alignment horizontal="center"/>
    </xf>
    <xf numFmtId="0" fontId="47" fillId="31" borderId="29" xfId="0" applyFont="1" applyFill="1" applyBorder="1" applyAlignment="1">
      <alignment horizontal="center"/>
    </xf>
    <xf numFmtId="44" fontId="23" fillId="30" borderId="57" xfId="1" applyFont="1" applyFill="1" applyBorder="1" applyAlignment="1" applyProtection="1">
      <alignment horizontal="center" vertical="center"/>
    </xf>
    <xf numFmtId="44" fontId="31" fillId="30" borderId="32" xfId="1" applyFont="1" applyFill="1" applyBorder="1" applyAlignment="1" applyProtection="1">
      <alignment horizontal="center" vertical="center"/>
    </xf>
    <xf numFmtId="0" fontId="23" fillId="30" borderId="44" xfId="0" applyFont="1" applyFill="1" applyBorder="1" applyAlignment="1">
      <alignment horizontal="center" vertical="center"/>
    </xf>
    <xf numFmtId="0" fontId="23" fillId="30" borderId="30" xfId="0" applyFont="1" applyFill="1" applyBorder="1" applyAlignment="1">
      <alignment horizontal="center" vertical="center"/>
    </xf>
    <xf numFmtId="0" fontId="23" fillId="30" borderId="47" xfId="0" applyFont="1" applyFill="1" applyBorder="1" applyAlignment="1">
      <alignment horizontal="center" vertical="center"/>
    </xf>
    <xf numFmtId="0" fontId="23" fillId="30" borderId="45" xfId="0" applyFont="1" applyFill="1" applyBorder="1" applyAlignment="1">
      <alignment horizontal="center" vertical="center"/>
    </xf>
    <xf numFmtId="0" fontId="23" fillId="30" borderId="31" xfId="0" applyFont="1" applyFill="1" applyBorder="1" applyAlignment="1">
      <alignment horizontal="center" vertical="center"/>
    </xf>
    <xf numFmtId="0" fontId="23" fillId="30" borderId="48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wrapText="1"/>
    </xf>
    <xf numFmtId="0" fontId="44" fillId="0" borderId="52" xfId="0" applyFont="1" applyFill="1" applyBorder="1" applyAlignment="1">
      <alignment horizontal="center" wrapText="1"/>
    </xf>
    <xf numFmtId="0" fontId="44" fillId="0" borderId="53" xfId="0" applyFont="1" applyFill="1" applyBorder="1" applyAlignment="1">
      <alignment horizontal="center" wrapText="1"/>
    </xf>
    <xf numFmtId="0" fontId="41" fillId="29" borderId="30" xfId="0" applyFont="1" applyFill="1" applyBorder="1" applyAlignment="1">
      <alignment horizontal="center" vertical="center"/>
    </xf>
    <xf numFmtId="0" fontId="41" fillId="29" borderId="31" xfId="0" applyFont="1" applyFill="1" applyBorder="1" applyAlignment="1">
      <alignment horizontal="center" vertical="center"/>
    </xf>
    <xf numFmtId="0" fontId="41" fillId="29" borderId="32" xfId="0" applyFont="1" applyFill="1" applyBorder="1" applyAlignment="1">
      <alignment horizontal="center" vertical="center"/>
    </xf>
    <xf numFmtId="10" fontId="0" fillId="0" borderId="54" xfId="2" applyNumberFormat="1" applyFont="1" applyBorder="1" applyAlignment="1" applyProtection="1">
      <alignment horizontal="center" vertical="center"/>
    </xf>
    <xf numFmtId="10" fontId="0" fillId="0" borderId="55" xfId="2" applyNumberFormat="1" applyFont="1" applyBorder="1" applyAlignment="1" applyProtection="1">
      <alignment horizontal="center" vertical="center"/>
    </xf>
    <xf numFmtId="0" fontId="23" fillId="0" borderId="27" xfId="0" applyFont="1" applyBorder="1" applyAlignment="1" applyProtection="1">
      <alignment horizontal="left"/>
      <protection locked="0"/>
    </xf>
    <xf numFmtId="0" fontId="23" fillId="0" borderId="28" xfId="0" applyFont="1" applyBorder="1" applyAlignment="1" applyProtection="1">
      <alignment horizontal="left"/>
      <protection locked="0"/>
    </xf>
    <xf numFmtId="0" fontId="23" fillId="0" borderId="29" xfId="0" applyFont="1" applyBorder="1" applyAlignment="1" applyProtection="1">
      <alignment horizontal="left"/>
      <protection locked="0"/>
    </xf>
    <xf numFmtId="0" fontId="23" fillId="0" borderId="59" xfId="0" applyFont="1" applyBorder="1" applyAlignment="1" applyProtection="1">
      <alignment horizontal="left"/>
      <protection locked="0"/>
    </xf>
    <xf numFmtId="0" fontId="23" fillId="0" borderId="60" xfId="0" applyFont="1" applyBorder="1" applyAlignment="1" applyProtection="1">
      <alignment horizontal="left"/>
      <protection locked="0"/>
    </xf>
    <xf numFmtId="0" fontId="23" fillId="0" borderId="61" xfId="0" applyFont="1" applyBorder="1" applyAlignment="1" applyProtection="1">
      <alignment horizontal="left"/>
      <protection locked="0"/>
    </xf>
    <xf numFmtId="0" fontId="23" fillId="27" borderId="27" xfId="0" applyFont="1" applyFill="1" applyBorder="1" applyAlignment="1">
      <alignment horizontal="left" wrapText="1"/>
    </xf>
    <xf numFmtId="0" fontId="23" fillId="27" borderId="28" xfId="0" applyFont="1" applyFill="1" applyBorder="1" applyAlignment="1">
      <alignment horizontal="left" wrapText="1"/>
    </xf>
    <xf numFmtId="0" fontId="23" fillId="27" borderId="50" xfId="0" applyFont="1" applyFill="1" applyBorder="1" applyAlignment="1">
      <alignment horizontal="left" wrapText="1"/>
    </xf>
    <xf numFmtId="0" fontId="23" fillId="27" borderId="31" xfId="0" applyFont="1" applyFill="1" applyBorder="1" applyAlignment="1">
      <alignment horizontal="left" wrapText="1"/>
    </xf>
    <xf numFmtId="0" fontId="23" fillId="27" borderId="32" xfId="0" applyFont="1" applyFill="1" applyBorder="1" applyAlignment="1">
      <alignment horizontal="left" wrapText="1"/>
    </xf>
    <xf numFmtId="0" fontId="23" fillId="27" borderId="31" xfId="0" applyFont="1" applyFill="1" applyBorder="1" applyAlignment="1">
      <alignment horizontal="left"/>
    </xf>
    <xf numFmtId="0" fontId="23" fillId="27" borderId="32" xfId="0" applyFont="1" applyFill="1" applyBorder="1" applyAlignment="1">
      <alignment horizontal="left"/>
    </xf>
    <xf numFmtId="0" fontId="40" fillId="26" borderId="44" xfId="0" applyFont="1" applyFill="1" applyBorder="1" applyAlignment="1">
      <alignment horizontal="center" vertical="center" wrapText="1"/>
    </xf>
    <xf numFmtId="0" fontId="40" fillId="26" borderId="45" xfId="0" applyFont="1" applyFill="1" applyBorder="1" applyAlignment="1">
      <alignment horizontal="center" vertical="center" wrapText="1"/>
    </xf>
    <xf numFmtId="0" fontId="40" fillId="26" borderId="46" xfId="0" applyFont="1" applyFill="1" applyBorder="1" applyAlignment="1">
      <alignment horizontal="center" vertical="center" wrapText="1"/>
    </xf>
    <xf numFmtId="0" fontId="41" fillId="26" borderId="30" xfId="0" applyFont="1" applyFill="1" applyBorder="1" applyAlignment="1">
      <alignment horizontal="center" vertical="center" wrapText="1"/>
    </xf>
    <xf numFmtId="0" fontId="41" fillId="26" borderId="31" xfId="0" applyFont="1" applyFill="1" applyBorder="1" applyAlignment="1">
      <alignment horizontal="center" vertical="center" wrapText="1"/>
    </xf>
    <xf numFmtId="0" fontId="41" fillId="26" borderId="32" xfId="0" applyFont="1" applyFill="1" applyBorder="1" applyAlignment="1">
      <alignment horizontal="center" vertical="center" wrapText="1"/>
    </xf>
    <xf numFmtId="0" fontId="0" fillId="26" borderId="30" xfId="0" applyFill="1" applyBorder="1" applyAlignment="1">
      <alignment horizontal="left" wrapText="1"/>
    </xf>
    <xf numFmtId="0" fontId="0" fillId="26" borderId="31" xfId="0" applyFill="1" applyBorder="1" applyAlignment="1">
      <alignment horizontal="left" wrapText="1"/>
    </xf>
    <xf numFmtId="0" fontId="0" fillId="26" borderId="32" xfId="0" applyFill="1" applyBorder="1" applyAlignment="1">
      <alignment horizontal="left" wrapText="1"/>
    </xf>
    <xf numFmtId="0" fontId="0" fillId="26" borderId="47" xfId="0" applyFill="1" applyBorder="1" applyAlignment="1">
      <alignment horizontal="left" wrapText="1"/>
    </xf>
    <xf numFmtId="0" fontId="0" fillId="26" borderId="48" xfId="0" applyFill="1" applyBorder="1" applyAlignment="1">
      <alignment horizontal="left" wrapText="1"/>
    </xf>
    <xf numFmtId="0" fontId="0" fillId="26" borderId="49" xfId="0" applyFill="1" applyBorder="1" applyAlignment="1">
      <alignment horizontal="left" wrapText="1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38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2" fillId="0" borderId="37" xfId="3" applyFont="1" applyBorder="1" applyAlignment="1" applyProtection="1">
      <alignment horizontal="center" vertical="center"/>
      <protection locked="0"/>
    </xf>
    <xf numFmtId="0" fontId="32" fillId="0" borderId="16" xfId="3" applyFont="1" applyBorder="1" applyAlignment="1" applyProtection="1">
      <alignment horizontal="center" vertical="center"/>
      <protection locked="0"/>
    </xf>
    <xf numFmtId="0" fontId="32" fillId="0" borderId="38" xfId="3" applyFont="1" applyBorder="1" applyAlignment="1" applyProtection="1">
      <alignment horizontal="center" vertical="center"/>
      <protection locked="0"/>
    </xf>
    <xf numFmtId="0" fontId="32" fillId="0" borderId="30" xfId="3" applyFont="1" applyBorder="1" applyAlignment="1" applyProtection="1">
      <alignment vertical="center" wrapText="1"/>
      <protection locked="0"/>
    </xf>
    <xf numFmtId="0" fontId="32" fillId="0" borderId="31" xfId="3" applyFont="1" applyBorder="1" applyAlignment="1" applyProtection="1">
      <alignment vertical="center" wrapText="1"/>
      <protection locked="0"/>
    </xf>
    <xf numFmtId="0" fontId="32" fillId="0" borderId="32" xfId="3" applyFont="1" applyBorder="1" applyAlignment="1" applyProtection="1">
      <alignment vertical="center" wrapText="1"/>
      <protection locked="0"/>
    </xf>
    <xf numFmtId="0" fontId="32" fillId="0" borderId="30" xfId="3" applyFont="1" applyBorder="1" applyAlignment="1">
      <alignment vertical="center" wrapText="1"/>
    </xf>
    <xf numFmtId="0" fontId="32" fillId="0" borderId="31" xfId="3" applyFont="1" applyBorder="1" applyAlignment="1">
      <alignment vertical="center" wrapText="1"/>
    </xf>
    <xf numFmtId="0" fontId="32" fillId="0" borderId="32" xfId="3" applyFont="1" applyBorder="1" applyAlignment="1">
      <alignment vertical="center" wrapText="1"/>
    </xf>
    <xf numFmtId="0" fontId="23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32" fillId="0" borderId="31" xfId="3" applyFont="1" applyBorder="1" applyAlignment="1">
      <alignment horizontal="left" vertical="center"/>
    </xf>
    <xf numFmtId="0" fontId="32" fillId="0" borderId="31" xfId="3" applyFont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34" fillId="0" borderId="30" xfId="3" applyFont="1" applyBorder="1" applyAlignment="1">
      <alignment horizontal="center" vertical="center"/>
    </xf>
    <xf numFmtId="0" fontId="34" fillId="0" borderId="31" xfId="3" applyFont="1" applyBorder="1" applyAlignment="1">
      <alignment horizontal="center" vertical="center"/>
    </xf>
    <xf numFmtId="0" fontId="34" fillId="0" borderId="32" xfId="3" applyFont="1" applyBorder="1" applyAlignment="1">
      <alignment horizontal="center" vertical="center"/>
    </xf>
    <xf numFmtId="0" fontId="32" fillId="0" borderId="30" xfId="3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5" fillId="22" borderId="30" xfId="0" applyFont="1" applyFill="1" applyBorder="1" applyAlignment="1">
      <alignment horizontal="center" vertical="center"/>
    </xf>
    <xf numFmtId="0" fontId="25" fillId="22" borderId="31" xfId="0" applyFont="1" applyFill="1" applyBorder="1" applyAlignment="1">
      <alignment horizontal="center" vertical="center"/>
    </xf>
    <xf numFmtId="0" fontId="25" fillId="22" borderId="32" xfId="0" applyFont="1" applyFill="1" applyBorder="1" applyAlignment="1">
      <alignment horizontal="center" vertical="center"/>
    </xf>
    <xf numFmtId="0" fontId="23" fillId="0" borderId="31" xfId="0" applyFont="1" applyBorder="1" applyAlignment="1" applyProtection="1">
      <alignment horizontal="left" wrapText="1"/>
      <protection locked="0"/>
    </xf>
    <xf numFmtId="0" fontId="23" fillId="0" borderId="31" xfId="0" applyFont="1" applyBorder="1" applyAlignment="1" applyProtection="1">
      <alignment horizontal="left"/>
      <protection locked="0"/>
    </xf>
    <xf numFmtId="10" fontId="23" fillId="0" borderId="32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23" borderId="30" xfId="0" applyFont="1" applyFill="1" applyBorder="1" applyAlignment="1">
      <alignment horizontal="center" vertical="center"/>
    </xf>
    <xf numFmtId="0" fontId="23" fillId="23" borderId="31" xfId="0" applyFont="1" applyFill="1" applyBorder="1" applyAlignment="1">
      <alignment horizontal="center" vertical="center"/>
    </xf>
    <xf numFmtId="0" fontId="23" fillId="23" borderId="32" xfId="0" applyFont="1" applyFill="1" applyBorder="1" applyAlignment="1">
      <alignment horizontal="center" vertical="center"/>
    </xf>
  </cellXfs>
  <cellStyles count="6">
    <cellStyle name="Moeda" xfId="1" builtinId="4"/>
    <cellStyle name="Normal" xfId="0" builtinId="0"/>
    <cellStyle name="Normal 2 22" xfId="3"/>
    <cellStyle name="Porcentagem" xfId="2" builtinId="5"/>
    <cellStyle name="Porcentagem 2" xfId="4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276350"/>
    <xdr:pic>
      <xdr:nvPicPr>
        <xdr:cNvPr id="2" name="Imagem 1"/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76199</xdr:rowOff>
    </xdr:from>
    <xdr:to>
      <xdr:col>1</xdr:col>
      <xdr:colOff>266700</xdr:colOff>
      <xdr:row>1</xdr:row>
      <xdr:rowOff>19049</xdr:rowOff>
    </xdr:to>
    <xdr:pic>
      <xdr:nvPicPr>
        <xdr:cNvPr id="2" name="Picture 1" descr="Brasão do 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199"/>
          <a:ext cx="714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0</xdr:row>
      <xdr:rowOff>19050</xdr:rowOff>
    </xdr:from>
    <xdr:to>
      <xdr:col>6</xdr:col>
      <xdr:colOff>533400</xdr:colOff>
      <xdr:row>0</xdr:row>
      <xdr:rowOff>790575</xdr:rowOff>
    </xdr:to>
    <xdr:pic>
      <xdr:nvPicPr>
        <xdr:cNvPr id="2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9050"/>
          <a:ext cx="3276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95249</xdr:rowOff>
    </xdr:from>
    <xdr:to>
      <xdr:col>1</xdr:col>
      <xdr:colOff>298031</xdr:colOff>
      <xdr:row>0</xdr:row>
      <xdr:rowOff>695324</xdr:rowOff>
    </xdr:to>
    <xdr:pic>
      <xdr:nvPicPr>
        <xdr:cNvPr id="2" name="Picture 1" descr="Brasão do M">
          <a:extLst>
            <a:ext uri="{FF2B5EF4-FFF2-40B4-BE49-F238E27FC236}">
              <a16:creationId xmlns:a16="http://schemas.microsoft.com/office/drawing/2014/main" xmlns="" id="{6BF8591E-FABD-413A-97B3-5752ADE0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49"/>
          <a:ext cx="106003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47625</xdr:rowOff>
    </xdr:from>
    <xdr:to>
      <xdr:col>7</xdr:col>
      <xdr:colOff>142875</xdr:colOff>
      <xdr:row>26</xdr:row>
      <xdr:rowOff>123825</xdr:rowOff>
    </xdr:to>
    <xdr:pic>
      <xdr:nvPicPr>
        <xdr:cNvPr id="2" name="Picture 1" descr="image001">
          <a:extLst>
            <a:ext uri="{FF2B5EF4-FFF2-40B4-BE49-F238E27FC236}">
              <a16:creationId xmlns="" xmlns:a16="http://schemas.microsoft.com/office/drawing/2014/main" id="{176F5127-68F1-4F58-9A23-7711DDE3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-20001" b="-2"/>
        <a:stretch>
          <a:fillRect/>
        </a:stretch>
      </xdr:blipFill>
      <xdr:spPr bwMode="auto">
        <a:xfrm>
          <a:off x="714375" y="4629150"/>
          <a:ext cx="407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35</xdr:row>
      <xdr:rowOff>38100</xdr:rowOff>
    </xdr:from>
    <xdr:to>
      <xdr:col>9</xdr:col>
      <xdr:colOff>1</xdr:colOff>
      <xdr:row>47</xdr:row>
      <xdr:rowOff>0</xdr:rowOff>
    </xdr:to>
    <xdr:grpSp>
      <xdr:nvGrpSpPr>
        <xdr:cNvPr id="3" name="Agrupar 2">
          <a:extLst>
            <a:ext uri="{FF2B5EF4-FFF2-40B4-BE49-F238E27FC236}">
              <a16:creationId xmlns="" xmlns:a16="http://schemas.microsoft.com/office/drawing/2014/main" id="{AF28C4D2-1000-4B64-87F6-A9A1C7BF8DB5}"/>
            </a:ext>
          </a:extLst>
        </xdr:cNvPr>
        <xdr:cNvGrpSpPr>
          <a:grpSpLocks/>
        </xdr:cNvGrpSpPr>
      </xdr:nvGrpSpPr>
      <xdr:grpSpPr bwMode="auto">
        <a:xfrm>
          <a:off x="47625" y="6610350"/>
          <a:ext cx="6400801" cy="2133600"/>
          <a:chOff x="0" y="7874000"/>
          <a:chExt cx="6138332" cy="2402417"/>
        </a:xfrm>
      </xdr:grpSpPr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7324A3F6-8F1C-48E9-8BE2-1F32B2D557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7927"/>
          <a:stretch>
            <a:fillRect/>
          </a:stretch>
        </xdr:blipFill>
        <xdr:spPr bwMode="auto">
          <a:xfrm>
            <a:off x="0" y="7874000"/>
            <a:ext cx="6138332" cy="1365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4">
            <a:extLst>
              <a:ext uri="{FF2B5EF4-FFF2-40B4-BE49-F238E27FC236}">
                <a16:creationId xmlns="" xmlns:a16="http://schemas.microsoft.com/office/drawing/2014/main" id="{2A33F911-DF24-4943-B158-40D796B3A1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9479" b="23924"/>
          <a:stretch>
            <a:fillRect/>
          </a:stretch>
        </xdr:blipFill>
        <xdr:spPr bwMode="auto">
          <a:xfrm>
            <a:off x="0" y="9249834"/>
            <a:ext cx="6138332" cy="10265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</xdr:colOff>
      <xdr:row>0</xdr:row>
      <xdr:rowOff>638175</xdr:rowOff>
    </xdr:to>
    <xdr:pic>
      <xdr:nvPicPr>
        <xdr:cNvPr id="6" name="Picture 1" descr="Brasão do 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EPLAN\ID%202018%20006%20-%20Estrada%20de%20Acesso%20ao%20Frigorifico\Projeto%20Enviado%20Agesul%20-%2006-2018\Planilha%20%20estrada%20frigor&#237;fico%20Junho-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LAN08\Pasta%20Compartilhada\PROJETO%20REFORMA%20GIN&#193;SIO%20-%20CEF\Planilha%20Orcamentaria%20Gin&#225;sio%20Oleg&#225;rio%20-%20PINTURA%20EXTER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LAN08\Pasta%20Compartilhada\Ciclovia-Aquidaban\PROCESSO%20DE%20REVITALIZA&#199;&#195;O\licita&#231;&#227;o\REVITALIZA&#199;&#195;O%20AQUIDABAN%20-%20Or&#231;amento%20Sint&#233;tic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 "/>
      <sheetName val="Cron "/>
      <sheetName val="PL. ORÇAM."/>
      <sheetName val="CPU 01 ADM. LOCAL"/>
      <sheetName val="CPU 02 MOBILIZ E DESM"/>
      <sheetName val="SERV PRELIM"/>
      <sheetName val="TERRAPLAN"/>
      <sheetName val="PAVIMENTAÇÃO"/>
      <sheetName val="TRANSPORTE"/>
      <sheetName val="DREN"/>
      <sheetName val="SINALIZ"/>
      <sheetName val="BDI"/>
      <sheetName val="CRON FF"/>
      <sheetName val="Plan1"/>
    </sheetNames>
    <sheetDataSet>
      <sheetData sheetId="0" refreshError="1"/>
      <sheetData sheetId="1" refreshError="1"/>
      <sheetData sheetId="2" refreshError="1">
        <row r="1">
          <cell r="A1" t="str">
            <v>PREFEITURA MUNICIPAL DE SIDROLÂNDIA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aria"/>
      <sheetName val="Planilha equipamento"/>
      <sheetName val="BDI SERV DES"/>
      <sheetName val="BDI INS DES"/>
      <sheetName val="CPU´S"/>
      <sheetName val="CRON FF"/>
    </sheetNames>
    <sheetDataSet>
      <sheetData sheetId="0">
        <row r="7">
          <cell r="B7" t="str">
            <v>SIDROLÂNDIA / MS</v>
          </cell>
          <cell r="C7">
            <v>0</v>
          </cell>
          <cell r="D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C."/>
      <sheetName val="M.C.01"/>
      <sheetName val="ORÇA"/>
      <sheetName val="CFF"/>
      <sheetName val="BDI DES"/>
    </sheetNames>
    <sheetDataSet>
      <sheetData sheetId="0"/>
      <sheetData sheetId="1"/>
      <sheetData sheetId="2">
        <row r="8">
          <cell r="D8" t="str">
            <v>ADMINISTRAÇÃO LOCAL</v>
          </cell>
        </row>
        <row r="14">
          <cell r="D14" t="str">
            <v>SERVIÇOS PRELIMINARES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showOutlineSymbols="0" topLeftCell="A21" zoomScaleNormal="100" workbookViewId="0">
      <selection activeCell="O21" sqref="O21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29"/>
      <c r="B1" s="86"/>
      <c r="C1" s="86"/>
      <c r="D1" s="86" t="s">
        <v>0</v>
      </c>
      <c r="E1" s="173" t="s">
        <v>1</v>
      </c>
      <c r="F1" s="173"/>
      <c r="G1" s="173" t="s">
        <v>2</v>
      </c>
      <c r="H1" s="173"/>
      <c r="I1" s="173" t="s">
        <v>3</v>
      </c>
      <c r="J1" s="174"/>
    </row>
    <row r="2" spans="1:10" ht="96.75" customHeight="1" thickBot="1" x14ac:dyDescent="0.25">
      <c r="A2" s="30"/>
      <c r="B2" s="85"/>
      <c r="C2" s="85"/>
      <c r="D2" s="68" t="s">
        <v>309</v>
      </c>
      <c r="E2" s="175" t="s">
        <v>347</v>
      </c>
      <c r="F2" s="170"/>
      <c r="G2" s="176">
        <v>0.21110000000000001</v>
      </c>
      <c r="H2" s="176"/>
      <c r="I2" s="170" t="s">
        <v>4</v>
      </c>
      <c r="J2" s="177"/>
    </row>
    <row r="3" spans="1:10" ht="17.25" customHeight="1" thickBot="1" x14ac:dyDescent="0.3">
      <c r="A3" s="165" t="s">
        <v>228</v>
      </c>
      <c r="B3" s="166"/>
      <c r="C3" s="166"/>
      <c r="D3" s="166"/>
      <c r="E3" s="166"/>
      <c r="F3" s="166"/>
      <c r="G3" s="166"/>
      <c r="H3" s="166"/>
      <c r="I3" s="166"/>
      <c r="J3" s="167"/>
    </row>
    <row r="4" spans="1:10" ht="30" customHeight="1" x14ac:dyDescent="0.2">
      <c r="A4" s="151" t="s">
        <v>5</v>
      </c>
      <c r="B4" s="152" t="s">
        <v>6</v>
      </c>
      <c r="C4" s="153" t="s">
        <v>7</v>
      </c>
      <c r="D4" s="153" t="s">
        <v>8</v>
      </c>
      <c r="E4" s="154" t="s">
        <v>9</v>
      </c>
      <c r="F4" s="152" t="s">
        <v>10</v>
      </c>
      <c r="G4" s="152" t="s">
        <v>11</v>
      </c>
      <c r="H4" s="152" t="s">
        <v>12</v>
      </c>
      <c r="I4" s="152" t="s">
        <v>13</v>
      </c>
      <c r="J4" s="155" t="s">
        <v>14</v>
      </c>
    </row>
    <row r="5" spans="1:10" ht="24" customHeight="1" x14ac:dyDescent="0.2">
      <c r="A5" s="31" t="s">
        <v>15</v>
      </c>
      <c r="B5" s="32"/>
      <c r="C5" s="32"/>
      <c r="D5" s="32" t="s">
        <v>16</v>
      </c>
      <c r="E5" s="32"/>
      <c r="F5" s="33"/>
      <c r="G5" s="32"/>
      <c r="H5" s="32"/>
      <c r="I5" s="34">
        <f>SUM(I6:I7)</f>
        <v>25702.400000000001</v>
      </c>
      <c r="J5" s="35">
        <f>SUM(J6:J7)</f>
        <v>6.906438507844484E-2</v>
      </c>
    </row>
    <row r="6" spans="1:10" ht="26.1" customHeight="1" x14ac:dyDescent="0.2">
      <c r="A6" s="36" t="s">
        <v>17</v>
      </c>
      <c r="B6" s="37" t="s">
        <v>18</v>
      </c>
      <c r="C6" s="38" t="s">
        <v>19</v>
      </c>
      <c r="D6" s="38" t="s">
        <v>20</v>
      </c>
      <c r="E6" s="39" t="s">
        <v>21</v>
      </c>
      <c r="F6" s="37">
        <v>64</v>
      </c>
      <c r="G6" s="40">
        <v>116.96</v>
      </c>
      <c r="H6" s="2">
        <f>TRUNC(G6+(G6*$G$2),2)</f>
        <v>141.65</v>
      </c>
      <c r="I6" s="1">
        <f t="shared" ref="I6:I7" si="0">TRUNC(F6*H6,2)</f>
        <v>9065.6</v>
      </c>
      <c r="J6" s="41">
        <f>I6/H59</f>
        <v>2.4359985424207448E-2</v>
      </c>
    </row>
    <row r="7" spans="1:10" ht="24" customHeight="1" x14ac:dyDescent="0.2">
      <c r="A7" s="36" t="s">
        <v>22</v>
      </c>
      <c r="B7" s="37" t="s">
        <v>23</v>
      </c>
      <c r="C7" s="38" t="s">
        <v>19</v>
      </c>
      <c r="D7" s="38" t="s">
        <v>24</v>
      </c>
      <c r="E7" s="39" t="s">
        <v>21</v>
      </c>
      <c r="F7" s="37">
        <v>480</v>
      </c>
      <c r="G7" s="40">
        <v>28.62</v>
      </c>
      <c r="H7" s="2">
        <f>TRUNC(G7+(G7*$G$2),2)</f>
        <v>34.659999999999997</v>
      </c>
      <c r="I7" s="1">
        <f t="shared" si="0"/>
        <v>16636.8</v>
      </c>
      <c r="J7" s="41">
        <f>I7/$H$59</f>
        <v>4.4704399654237385E-2</v>
      </c>
    </row>
    <row r="8" spans="1:10" ht="24" customHeight="1" x14ac:dyDescent="0.2">
      <c r="A8" s="31" t="s">
        <v>25</v>
      </c>
      <c r="B8" s="32"/>
      <c r="C8" s="32"/>
      <c r="D8" s="32" t="s">
        <v>26</v>
      </c>
      <c r="E8" s="32"/>
      <c r="F8" s="33"/>
      <c r="G8" s="32"/>
      <c r="H8" s="32"/>
      <c r="I8" s="34">
        <f>SUM(I9:I17)</f>
        <v>8744.9700000000012</v>
      </c>
      <c r="J8" s="35">
        <f>SUM(J9:J17)</f>
        <v>2.349842721222329E-2</v>
      </c>
    </row>
    <row r="9" spans="1:10" ht="26.1" customHeight="1" x14ac:dyDescent="0.2">
      <c r="A9" s="36" t="s">
        <v>27</v>
      </c>
      <c r="B9" s="37" t="s">
        <v>28</v>
      </c>
      <c r="C9" s="38" t="s">
        <v>29</v>
      </c>
      <c r="D9" s="38" t="s">
        <v>30</v>
      </c>
      <c r="E9" s="39" t="s">
        <v>31</v>
      </c>
      <c r="F9" s="37">
        <v>8</v>
      </c>
      <c r="G9" s="40">
        <f>'CPU''S'!H18</f>
        <v>508.48999999999995</v>
      </c>
      <c r="H9" s="2">
        <f t="shared" ref="H9:H55" si="1">TRUNC(G9+(G9*$G$2),2)</f>
        <v>615.83000000000004</v>
      </c>
      <c r="I9" s="1">
        <f>TRUNC(F9*H9,2)</f>
        <v>4926.6400000000003</v>
      </c>
      <c r="J9" s="41">
        <f t="shared" ref="J9:J17" si="2">I9/$H$59</f>
        <v>1.3238271994166674E-2</v>
      </c>
    </row>
    <row r="10" spans="1:10" ht="26.1" customHeight="1" x14ac:dyDescent="0.2">
      <c r="A10" s="36" t="s">
        <v>32</v>
      </c>
      <c r="B10" s="37" t="s">
        <v>33</v>
      </c>
      <c r="C10" s="38" t="s">
        <v>19</v>
      </c>
      <c r="D10" s="38" t="s">
        <v>34</v>
      </c>
      <c r="E10" s="39" t="s">
        <v>35</v>
      </c>
      <c r="F10" s="37">
        <v>60</v>
      </c>
      <c r="G10" s="40">
        <v>0.61</v>
      </c>
      <c r="H10" s="2">
        <f t="shared" si="1"/>
        <v>0.73</v>
      </c>
      <c r="I10" s="1">
        <f t="shared" ref="I10:I17" si="3">TRUNC(F10*H10,2)</f>
        <v>43.8</v>
      </c>
      <c r="J10" s="41">
        <f t="shared" si="2"/>
        <v>1.1769407006489214E-4</v>
      </c>
    </row>
    <row r="11" spans="1:10" ht="26.1" customHeight="1" x14ac:dyDescent="0.2">
      <c r="A11" s="36" t="s">
        <v>36</v>
      </c>
      <c r="B11" s="37" t="s">
        <v>37</v>
      </c>
      <c r="C11" s="38" t="s">
        <v>19</v>
      </c>
      <c r="D11" s="38" t="s">
        <v>38</v>
      </c>
      <c r="E11" s="39" t="s">
        <v>31</v>
      </c>
      <c r="F11" s="37">
        <v>62.391599999999997</v>
      </c>
      <c r="G11" s="40">
        <v>6.49</v>
      </c>
      <c r="H11" s="2">
        <f t="shared" si="1"/>
        <v>7.86</v>
      </c>
      <c r="I11" s="1">
        <f t="shared" si="3"/>
        <v>490.39</v>
      </c>
      <c r="J11" s="41">
        <f t="shared" si="2"/>
        <v>1.3177167812585037E-3</v>
      </c>
    </row>
    <row r="12" spans="1:10" ht="39" customHeight="1" x14ac:dyDescent="0.2">
      <c r="A12" s="36" t="s">
        <v>39</v>
      </c>
      <c r="B12" s="37" t="s">
        <v>40</v>
      </c>
      <c r="C12" s="38" t="s">
        <v>19</v>
      </c>
      <c r="D12" s="38" t="s">
        <v>41</v>
      </c>
      <c r="E12" s="39" t="s">
        <v>31</v>
      </c>
      <c r="F12" s="37">
        <v>62.391599999999997</v>
      </c>
      <c r="G12" s="40">
        <v>3.02</v>
      </c>
      <c r="H12" s="2">
        <f t="shared" si="1"/>
        <v>3.65</v>
      </c>
      <c r="I12" s="1">
        <f t="shared" si="3"/>
        <v>227.72</v>
      </c>
      <c r="J12" s="41">
        <f t="shared" si="2"/>
        <v>6.1190168116843013E-4</v>
      </c>
    </row>
    <row r="13" spans="1:10" ht="39" customHeight="1" x14ac:dyDescent="0.2">
      <c r="A13" s="36" t="s">
        <v>42</v>
      </c>
      <c r="B13" s="37" t="s">
        <v>43</v>
      </c>
      <c r="C13" s="38" t="s">
        <v>19</v>
      </c>
      <c r="D13" s="38" t="s">
        <v>44</v>
      </c>
      <c r="E13" s="39" t="s">
        <v>45</v>
      </c>
      <c r="F13" s="37">
        <v>0.1</v>
      </c>
      <c r="G13" s="40">
        <v>291.61</v>
      </c>
      <c r="H13" s="2">
        <f t="shared" si="1"/>
        <v>353.16</v>
      </c>
      <c r="I13" s="1">
        <f t="shared" si="3"/>
        <v>35.31</v>
      </c>
      <c r="J13" s="41">
        <f t="shared" si="2"/>
        <v>9.4880767442724698E-5</v>
      </c>
    </row>
    <row r="14" spans="1:10" ht="26.1" customHeight="1" x14ac:dyDescent="0.2">
      <c r="A14" s="36" t="s">
        <v>46</v>
      </c>
      <c r="B14" s="37" t="s">
        <v>47</v>
      </c>
      <c r="C14" s="38" t="s">
        <v>29</v>
      </c>
      <c r="D14" s="38" t="s">
        <v>48</v>
      </c>
      <c r="E14" s="39" t="s">
        <v>45</v>
      </c>
      <c r="F14" s="37">
        <v>2.5</v>
      </c>
      <c r="G14" s="40">
        <f>'CPU''S'!H24</f>
        <v>281.45</v>
      </c>
      <c r="H14" s="2">
        <f t="shared" si="1"/>
        <v>340.86</v>
      </c>
      <c r="I14" s="1">
        <f t="shared" si="3"/>
        <v>852.15</v>
      </c>
      <c r="J14" s="41">
        <f t="shared" si="2"/>
        <v>2.2897945617762062E-3</v>
      </c>
    </row>
    <row r="15" spans="1:10" ht="26.1" customHeight="1" x14ac:dyDescent="0.2">
      <c r="A15" s="36" t="s">
        <v>49</v>
      </c>
      <c r="B15" s="37" t="s">
        <v>50</v>
      </c>
      <c r="C15" s="38" t="s">
        <v>19</v>
      </c>
      <c r="D15" s="38" t="s">
        <v>51</v>
      </c>
      <c r="E15" s="39" t="s">
        <v>31</v>
      </c>
      <c r="F15" s="37">
        <v>17.5</v>
      </c>
      <c r="G15" s="40">
        <v>1.77</v>
      </c>
      <c r="H15" s="2">
        <f t="shared" si="1"/>
        <v>2.14</v>
      </c>
      <c r="I15" s="1">
        <f t="shared" si="3"/>
        <v>37.450000000000003</v>
      </c>
      <c r="J15" s="41">
        <f t="shared" si="2"/>
        <v>1.0063111698470802E-4</v>
      </c>
    </row>
    <row r="16" spans="1:10" ht="63.75" x14ac:dyDescent="0.2">
      <c r="A16" s="36" t="s">
        <v>52</v>
      </c>
      <c r="B16" s="37" t="s">
        <v>53</v>
      </c>
      <c r="C16" s="38" t="s">
        <v>19</v>
      </c>
      <c r="D16" s="38" t="s">
        <v>54</v>
      </c>
      <c r="E16" s="39" t="s">
        <v>21</v>
      </c>
      <c r="F16" s="37">
        <v>8</v>
      </c>
      <c r="G16" s="40">
        <v>210.32</v>
      </c>
      <c r="H16" s="2">
        <f t="shared" si="1"/>
        <v>254.71</v>
      </c>
      <c r="I16" s="1">
        <f t="shared" si="3"/>
        <v>2037.68</v>
      </c>
      <c r="J16" s="41">
        <f t="shared" si="2"/>
        <v>5.4754075956582066E-3</v>
      </c>
    </row>
    <row r="17" spans="1:10" ht="56.25" customHeight="1" x14ac:dyDescent="0.2">
      <c r="A17" s="36" t="s">
        <v>55</v>
      </c>
      <c r="B17" s="37" t="s">
        <v>56</v>
      </c>
      <c r="C17" s="38" t="s">
        <v>19</v>
      </c>
      <c r="D17" s="38" t="s">
        <v>57</v>
      </c>
      <c r="E17" s="39" t="s">
        <v>58</v>
      </c>
      <c r="F17" s="37">
        <v>1</v>
      </c>
      <c r="G17" s="40">
        <v>77.48</v>
      </c>
      <c r="H17" s="2">
        <f t="shared" si="1"/>
        <v>93.83</v>
      </c>
      <c r="I17" s="1">
        <f t="shared" si="3"/>
        <v>93.83</v>
      </c>
      <c r="J17" s="41">
        <f t="shared" si="2"/>
        <v>2.5212864370294133E-4</v>
      </c>
    </row>
    <row r="18" spans="1:10" ht="24" customHeight="1" x14ac:dyDescent="0.2">
      <c r="A18" s="31" t="s">
        <v>59</v>
      </c>
      <c r="B18" s="32"/>
      <c r="C18" s="32"/>
      <c r="D18" s="32" t="s">
        <v>60</v>
      </c>
      <c r="E18" s="32"/>
      <c r="F18" s="33"/>
      <c r="G18" s="32"/>
      <c r="H18" s="32"/>
      <c r="I18" s="34">
        <f>SUM(I19:I25)</f>
        <v>97252.909999999989</v>
      </c>
      <c r="J18" s="35">
        <f>SUM(J19:J25)</f>
        <v>0.26132627405375913</v>
      </c>
    </row>
    <row r="19" spans="1:10" ht="51.95" customHeight="1" x14ac:dyDescent="0.2">
      <c r="A19" s="36" t="s">
        <v>61</v>
      </c>
      <c r="B19" s="37" t="s">
        <v>62</v>
      </c>
      <c r="C19" s="38" t="s">
        <v>19</v>
      </c>
      <c r="D19" s="38" t="s">
        <v>63</v>
      </c>
      <c r="E19" s="39" t="s">
        <v>31</v>
      </c>
      <c r="F19" s="37">
        <v>413.26</v>
      </c>
      <c r="G19" s="40">
        <v>49.43</v>
      </c>
      <c r="H19" s="2">
        <f t="shared" si="1"/>
        <v>59.86</v>
      </c>
      <c r="I19" s="2">
        <f>TRUNC(F19*H19,2)</f>
        <v>24737.74</v>
      </c>
      <c r="J19" s="41">
        <f t="shared" ref="J19:J25" si="4">I19/$H$59</f>
        <v>6.6472267233038479E-2</v>
      </c>
    </row>
    <row r="20" spans="1:10" ht="39" customHeight="1" x14ac:dyDescent="0.2">
      <c r="A20" s="36" t="s">
        <v>64</v>
      </c>
      <c r="B20" s="37" t="s">
        <v>65</v>
      </c>
      <c r="C20" s="38" t="s">
        <v>19</v>
      </c>
      <c r="D20" s="38" t="s">
        <v>66</v>
      </c>
      <c r="E20" s="39" t="s">
        <v>67</v>
      </c>
      <c r="F20" s="37">
        <v>2330.61</v>
      </c>
      <c r="G20" s="40">
        <v>11.17</v>
      </c>
      <c r="H20" s="2">
        <f t="shared" si="1"/>
        <v>13.52</v>
      </c>
      <c r="I20" s="2">
        <f t="shared" ref="I20:I25" si="5">TRUNC(F20*H20,2)</f>
        <v>31509.84</v>
      </c>
      <c r="J20" s="41">
        <f t="shared" si="4"/>
        <v>8.4669436454190436E-2</v>
      </c>
    </row>
    <row r="21" spans="1:10" ht="39" customHeight="1" x14ac:dyDescent="0.2">
      <c r="A21" s="36" t="s">
        <v>68</v>
      </c>
      <c r="B21" s="37" t="s">
        <v>69</v>
      </c>
      <c r="C21" s="38" t="s">
        <v>70</v>
      </c>
      <c r="D21" s="38" t="s">
        <v>71</v>
      </c>
      <c r="E21" s="39" t="s">
        <v>72</v>
      </c>
      <c r="F21" s="37">
        <v>284</v>
      </c>
      <c r="G21" s="40">
        <v>36.15</v>
      </c>
      <c r="H21" s="2">
        <f t="shared" si="1"/>
        <v>43.78</v>
      </c>
      <c r="I21" s="2">
        <f t="shared" si="5"/>
        <v>12433.52</v>
      </c>
      <c r="J21" s="41">
        <f t="shared" si="4"/>
        <v>3.3409853288430089E-2</v>
      </c>
    </row>
    <row r="22" spans="1:10" ht="65.099999999999994" customHeight="1" x14ac:dyDescent="0.2">
      <c r="A22" s="36" t="s">
        <v>73</v>
      </c>
      <c r="B22" s="37" t="s">
        <v>74</v>
      </c>
      <c r="C22" s="38" t="s">
        <v>70</v>
      </c>
      <c r="D22" s="38" t="s">
        <v>75</v>
      </c>
      <c r="E22" s="39" t="s">
        <v>76</v>
      </c>
      <c r="F22" s="37">
        <v>2</v>
      </c>
      <c r="G22" s="40">
        <v>72.53</v>
      </c>
      <c r="H22" s="2">
        <f t="shared" si="1"/>
        <v>87.84</v>
      </c>
      <c r="I22" s="2">
        <f t="shared" si="5"/>
        <v>175.68</v>
      </c>
      <c r="J22" s="41">
        <f t="shared" si="4"/>
        <v>4.72066078287677E-4</v>
      </c>
    </row>
    <row r="23" spans="1:10" ht="39" customHeight="1" x14ac:dyDescent="0.2">
      <c r="A23" s="36" t="s">
        <v>77</v>
      </c>
      <c r="B23" s="37" t="s">
        <v>78</v>
      </c>
      <c r="C23" s="38" t="s">
        <v>29</v>
      </c>
      <c r="D23" s="38" t="s">
        <v>79</v>
      </c>
      <c r="E23" s="39" t="s">
        <v>80</v>
      </c>
      <c r="F23" s="37">
        <v>506</v>
      </c>
      <c r="G23" s="40">
        <f>'CPU''S'!H37</f>
        <v>20.900000000000002</v>
      </c>
      <c r="H23" s="2">
        <f t="shared" si="1"/>
        <v>25.31</v>
      </c>
      <c r="I23" s="2">
        <f t="shared" si="5"/>
        <v>12806.86</v>
      </c>
      <c r="J23" s="41">
        <f t="shared" si="4"/>
        <v>3.4413047446375904E-2</v>
      </c>
    </row>
    <row r="24" spans="1:10" ht="24" customHeight="1" x14ac:dyDescent="0.2">
      <c r="A24" s="36" t="s">
        <v>81</v>
      </c>
      <c r="B24" s="37" t="s">
        <v>82</v>
      </c>
      <c r="C24" s="38" t="s">
        <v>29</v>
      </c>
      <c r="D24" s="38" t="s">
        <v>83</v>
      </c>
      <c r="E24" s="39" t="s">
        <v>80</v>
      </c>
      <c r="F24" s="37">
        <v>106.6</v>
      </c>
      <c r="G24" s="40">
        <f>'CPU''S'!H46</f>
        <v>82.34</v>
      </c>
      <c r="H24" s="2">
        <f t="shared" si="1"/>
        <v>99.72</v>
      </c>
      <c r="I24" s="2">
        <f t="shared" si="5"/>
        <v>10630.15</v>
      </c>
      <c r="J24" s="41">
        <f t="shared" si="4"/>
        <v>2.8564055226034547E-2</v>
      </c>
    </row>
    <row r="25" spans="1:10" ht="39" customHeight="1" x14ac:dyDescent="0.2">
      <c r="A25" s="36" t="s">
        <v>84</v>
      </c>
      <c r="B25" s="37" t="s">
        <v>85</v>
      </c>
      <c r="C25" s="38" t="s">
        <v>19</v>
      </c>
      <c r="D25" s="38" t="s">
        <v>86</v>
      </c>
      <c r="E25" s="39" t="s">
        <v>31</v>
      </c>
      <c r="F25" s="37">
        <v>413.26</v>
      </c>
      <c r="G25" s="40">
        <v>9.91</v>
      </c>
      <c r="H25" s="2">
        <f t="shared" si="1"/>
        <v>12</v>
      </c>
      <c r="I25" s="2">
        <f t="shared" si="5"/>
        <v>4959.12</v>
      </c>
      <c r="J25" s="41">
        <f t="shared" si="4"/>
        <v>1.3325548327402008E-2</v>
      </c>
    </row>
    <row r="26" spans="1:10" ht="24" customHeight="1" x14ac:dyDescent="0.2">
      <c r="A26" s="31" t="s">
        <v>87</v>
      </c>
      <c r="B26" s="32"/>
      <c r="C26" s="32"/>
      <c r="D26" s="32" t="s">
        <v>88</v>
      </c>
      <c r="E26" s="32"/>
      <c r="F26" s="33"/>
      <c r="G26" s="32"/>
      <c r="H26" s="32"/>
      <c r="I26" s="34">
        <f>SUM(I27:I30)</f>
        <v>144341.97</v>
      </c>
      <c r="J26" s="35">
        <f>SUM(J27:J30)</f>
        <v>0.38785830891517259</v>
      </c>
    </row>
    <row r="27" spans="1:10" ht="39" customHeight="1" x14ac:dyDescent="0.2">
      <c r="A27" s="36" t="s">
        <v>89</v>
      </c>
      <c r="B27" s="37" t="s">
        <v>90</v>
      </c>
      <c r="C27" s="38" t="s">
        <v>19</v>
      </c>
      <c r="D27" s="38" t="s">
        <v>91</v>
      </c>
      <c r="E27" s="39" t="s">
        <v>31</v>
      </c>
      <c r="F27" s="37">
        <v>413.26</v>
      </c>
      <c r="G27" s="40">
        <v>247.35</v>
      </c>
      <c r="H27" s="2">
        <f t="shared" si="1"/>
        <v>299.56</v>
      </c>
      <c r="I27" s="1">
        <f t="shared" ref="I27:I30" si="6">TRUNC(F27*H27,2)</f>
        <v>123796.16</v>
      </c>
      <c r="J27" s="41">
        <f>I27/$H$59</f>
        <v>0.33265008969873511</v>
      </c>
    </row>
    <row r="28" spans="1:10" ht="39" customHeight="1" x14ac:dyDescent="0.2">
      <c r="A28" s="36" t="s">
        <v>92</v>
      </c>
      <c r="B28" s="37" t="s">
        <v>93</v>
      </c>
      <c r="C28" s="38" t="s">
        <v>19</v>
      </c>
      <c r="D28" s="38" t="s">
        <v>94</v>
      </c>
      <c r="E28" s="39" t="s">
        <v>35</v>
      </c>
      <c r="F28" s="37">
        <v>149</v>
      </c>
      <c r="G28" s="40">
        <v>88.99</v>
      </c>
      <c r="H28" s="2">
        <f t="shared" si="1"/>
        <v>107.77</v>
      </c>
      <c r="I28" s="1">
        <f t="shared" si="6"/>
        <v>16057.73</v>
      </c>
      <c r="J28" s="41">
        <f>I28/$H$59</f>
        <v>4.3148392687285854E-2</v>
      </c>
    </row>
    <row r="29" spans="1:10" ht="39" customHeight="1" x14ac:dyDescent="0.2">
      <c r="A29" s="36" t="s">
        <v>95</v>
      </c>
      <c r="B29" s="37" t="s">
        <v>96</v>
      </c>
      <c r="C29" s="38" t="s">
        <v>19</v>
      </c>
      <c r="D29" s="38" t="s">
        <v>97</v>
      </c>
      <c r="E29" s="39" t="s">
        <v>98</v>
      </c>
      <c r="F29" s="37">
        <v>4</v>
      </c>
      <c r="G29" s="40">
        <v>242.69</v>
      </c>
      <c r="H29" s="2">
        <f t="shared" si="1"/>
        <v>293.92</v>
      </c>
      <c r="I29" s="1">
        <f t="shared" si="6"/>
        <v>1175.68</v>
      </c>
      <c r="J29" s="41">
        <f>I29/$H$59</f>
        <v>3.1591453035135254E-3</v>
      </c>
    </row>
    <row r="30" spans="1:10" ht="26.1" customHeight="1" x14ac:dyDescent="0.2">
      <c r="A30" s="36" t="s">
        <v>99</v>
      </c>
      <c r="B30" s="37" t="s">
        <v>100</v>
      </c>
      <c r="C30" s="38" t="s">
        <v>19</v>
      </c>
      <c r="D30" s="38" t="s">
        <v>101</v>
      </c>
      <c r="E30" s="39" t="s">
        <v>35</v>
      </c>
      <c r="F30" s="37">
        <v>52</v>
      </c>
      <c r="G30" s="40">
        <v>52.6</v>
      </c>
      <c r="H30" s="2">
        <f t="shared" si="1"/>
        <v>63.7</v>
      </c>
      <c r="I30" s="1">
        <f t="shared" si="6"/>
        <v>3312.4</v>
      </c>
      <c r="J30" s="41">
        <f>I30/$H$59</f>
        <v>8.900681225638099E-3</v>
      </c>
    </row>
    <row r="31" spans="1:10" ht="24" customHeight="1" x14ac:dyDescent="0.2">
      <c r="A31" s="31" t="s">
        <v>102</v>
      </c>
      <c r="B31" s="32"/>
      <c r="C31" s="32"/>
      <c r="D31" s="32" t="s">
        <v>103</v>
      </c>
      <c r="E31" s="32"/>
      <c r="F31" s="33"/>
      <c r="G31" s="32"/>
      <c r="H31" s="32"/>
      <c r="I31" s="34">
        <f>SUM(I32:I34)</f>
        <v>25076.140000000003</v>
      </c>
      <c r="J31" s="35">
        <f>SUM(J32:J34)</f>
        <v>6.7381574842854897E-2</v>
      </c>
    </row>
    <row r="32" spans="1:10" ht="39" customHeight="1" x14ac:dyDescent="0.2">
      <c r="A32" s="36" t="s">
        <v>323</v>
      </c>
      <c r="B32" s="37" t="s">
        <v>104</v>
      </c>
      <c r="C32" s="38" t="s">
        <v>19</v>
      </c>
      <c r="D32" s="38" t="s">
        <v>105</v>
      </c>
      <c r="E32" s="39" t="s">
        <v>35</v>
      </c>
      <c r="F32" s="37">
        <v>162</v>
      </c>
      <c r="G32" s="40">
        <v>81.510000000000005</v>
      </c>
      <c r="H32" s="2">
        <f t="shared" si="1"/>
        <v>98.71</v>
      </c>
      <c r="I32" s="2">
        <f t="shared" ref="I32:I33" si="7">TRUNC(F32*H32,2)</f>
        <v>15991.02</v>
      </c>
      <c r="J32" s="41">
        <f>I32/$H$59</f>
        <v>4.2969137632171042E-2</v>
      </c>
    </row>
    <row r="33" spans="1:10" x14ac:dyDescent="0.2">
      <c r="A33" s="36" t="s">
        <v>324</v>
      </c>
      <c r="B33" s="37">
        <v>22593</v>
      </c>
      <c r="C33" s="38" t="s">
        <v>29</v>
      </c>
      <c r="D33" s="38" t="s">
        <v>322</v>
      </c>
      <c r="E33" s="94" t="s">
        <v>35</v>
      </c>
      <c r="F33" s="37">
        <v>60</v>
      </c>
      <c r="G33" s="40">
        <f>'CPU''S'!H72</f>
        <v>104.05</v>
      </c>
      <c r="H33" s="2">
        <f t="shared" si="1"/>
        <v>126.01</v>
      </c>
      <c r="I33" s="2">
        <f t="shared" si="7"/>
        <v>7560.6</v>
      </c>
      <c r="J33" s="41">
        <f>I33/$H$59</f>
        <v>2.0315931190242546E-2</v>
      </c>
    </row>
    <row r="34" spans="1:10" ht="38.25" x14ac:dyDescent="0.2">
      <c r="A34" s="36" t="s">
        <v>325</v>
      </c>
      <c r="B34" s="37">
        <v>94965</v>
      </c>
      <c r="C34" s="38" t="s">
        <v>19</v>
      </c>
      <c r="D34" s="38" t="s">
        <v>113</v>
      </c>
      <c r="E34" s="39" t="s">
        <v>45</v>
      </c>
      <c r="F34" s="37">
        <v>2.5</v>
      </c>
      <c r="G34" s="40">
        <v>503.52</v>
      </c>
      <c r="H34" s="2">
        <f t="shared" ref="H34" si="8">TRUNC(G34+(G34*$G$2),2)</f>
        <v>609.80999999999995</v>
      </c>
      <c r="I34" s="1">
        <f>TRUNC(F34*H34,2)</f>
        <v>1524.52</v>
      </c>
      <c r="J34" s="41">
        <f>I34/$H$59</f>
        <v>4.0965060204413099E-3</v>
      </c>
    </row>
    <row r="35" spans="1:10" ht="24" customHeight="1" x14ac:dyDescent="0.2">
      <c r="A35" s="31" t="s">
        <v>106</v>
      </c>
      <c r="B35" s="32"/>
      <c r="C35" s="32"/>
      <c r="D35" s="32" t="s">
        <v>107</v>
      </c>
      <c r="E35" s="32"/>
      <c r="F35" s="33"/>
      <c r="G35" s="32"/>
      <c r="H35" s="32"/>
      <c r="I35" s="34">
        <f>SUM(I36:I37)</f>
        <v>7025.91</v>
      </c>
      <c r="J35" s="35">
        <f>SUM(J36:J37)</f>
        <v>1.8879176799306539E-2</v>
      </c>
    </row>
    <row r="36" spans="1:10" ht="39" customHeight="1" x14ac:dyDescent="0.2">
      <c r="A36" s="36" t="s">
        <v>108</v>
      </c>
      <c r="B36" s="37" t="s">
        <v>109</v>
      </c>
      <c r="C36" s="38" t="s">
        <v>19</v>
      </c>
      <c r="D36" s="38" t="s">
        <v>110</v>
      </c>
      <c r="E36" s="39" t="s">
        <v>35</v>
      </c>
      <c r="F36" s="95">
        <v>31</v>
      </c>
      <c r="G36" s="40">
        <v>143.29</v>
      </c>
      <c r="H36" s="2">
        <f t="shared" si="1"/>
        <v>173.53</v>
      </c>
      <c r="I36" s="1">
        <f t="shared" ref="I36:I37" si="9">TRUNC(F36*H36,2)</f>
        <v>5379.43</v>
      </c>
      <c r="J36" s="41">
        <f>I36/$H$59</f>
        <v>1.4454954596556685E-2</v>
      </c>
    </row>
    <row r="37" spans="1:10" ht="39" customHeight="1" x14ac:dyDescent="0.2">
      <c r="A37" s="36" t="s">
        <v>111</v>
      </c>
      <c r="B37" s="37" t="s">
        <v>112</v>
      </c>
      <c r="C37" s="38" t="s">
        <v>19</v>
      </c>
      <c r="D37" s="38" t="s">
        <v>113</v>
      </c>
      <c r="E37" s="39" t="s">
        <v>45</v>
      </c>
      <c r="F37" s="95">
        <v>2.7</v>
      </c>
      <c r="G37" s="40">
        <v>503.52</v>
      </c>
      <c r="H37" s="2">
        <f t="shared" si="1"/>
        <v>609.80999999999995</v>
      </c>
      <c r="I37" s="1">
        <f t="shared" si="9"/>
        <v>1646.48</v>
      </c>
      <c r="J37" s="41">
        <f>I37/$H$59</f>
        <v>4.4242222027498545E-3</v>
      </c>
    </row>
    <row r="38" spans="1:10" ht="24" customHeight="1" x14ac:dyDescent="0.2">
      <c r="A38" s="31" t="s">
        <v>114</v>
      </c>
      <c r="B38" s="32"/>
      <c r="C38" s="32"/>
      <c r="D38" s="32" t="s">
        <v>115</v>
      </c>
      <c r="E38" s="32"/>
      <c r="F38" s="33"/>
      <c r="G38" s="32"/>
      <c r="H38" s="32"/>
      <c r="I38" s="34">
        <f>SUM(I39:I45)</f>
        <v>13103.34</v>
      </c>
      <c r="J38" s="35">
        <f>SUM(J39:J45)</f>
        <v>3.5209712695070866E-2</v>
      </c>
    </row>
    <row r="39" spans="1:10" ht="26.1" customHeight="1" x14ac:dyDescent="0.2">
      <c r="A39" s="36" t="s">
        <v>116</v>
      </c>
      <c r="B39" s="37" t="s">
        <v>117</v>
      </c>
      <c r="C39" s="38" t="s">
        <v>70</v>
      </c>
      <c r="D39" s="38" t="s">
        <v>118</v>
      </c>
      <c r="E39" s="39" t="s">
        <v>119</v>
      </c>
      <c r="F39" s="37">
        <v>35</v>
      </c>
      <c r="G39" s="40">
        <f>'CPU''S'!H104</f>
        <v>161.18</v>
      </c>
      <c r="H39" s="2">
        <f t="shared" si="1"/>
        <v>195.2</v>
      </c>
      <c r="I39" s="1">
        <f t="shared" ref="I39:I45" si="10">TRUNC(F39*H39,2)</f>
        <v>6832</v>
      </c>
      <c r="J39" s="41">
        <f t="shared" ref="J39:J45" si="11">I39/$H$59</f>
        <v>1.8358125266742995E-2</v>
      </c>
    </row>
    <row r="40" spans="1:10" ht="39" customHeight="1" x14ac:dyDescent="0.2">
      <c r="A40" s="36" t="s">
        <v>120</v>
      </c>
      <c r="B40" s="37" t="s">
        <v>121</v>
      </c>
      <c r="C40" s="38" t="s">
        <v>19</v>
      </c>
      <c r="D40" s="38" t="s">
        <v>122</v>
      </c>
      <c r="E40" s="39" t="s">
        <v>35</v>
      </c>
      <c r="F40" s="37">
        <v>495</v>
      </c>
      <c r="G40" s="40">
        <v>4.5</v>
      </c>
      <c r="H40" s="2">
        <f t="shared" si="1"/>
        <v>5.44</v>
      </c>
      <c r="I40" s="1">
        <f t="shared" si="10"/>
        <v>2692.8</v>
      </c>
      <c r="J40" s="41">
        <f t="shared" si="11"/>
        <v>7.2357669376881643E-3</v>
      </c>
    </row>
    <row r="41" spans="1:10" ht="39" customHeight="1" x14ac:dyDescent="0.2">
      <c r="A41" s="36" t="s">
        <v>123</v>
      </c>
      <c r="B41" s="37" t="s">
        <v>124</v>
      </c>
      <c r="C41" s="38" t="s">
        <v>19</v>
      </c>
      <c r="D41" s="38" t="s">
        <v>125</v>
      </c>
      <c r="E41" s="39" t="s">
        <v>35</v>
      </c>
      <c r="F41" s="37">
        <v>191</v>
      </c>
      <c r="G41" s="40">
        <v>11.68</v>
      </c>
      <c r="H41" s="2">
        <f t="shared" si="1"/>
        <v>14.14</v>
      </c>
      <c r="I41" s="1">
        <f t="shared" si="10"/>
        <v>2700.74</v>
      </c>
      <c r="J41" s="41">
        <f t="shared" si="11"/>
        <v>7.257102346736456E-3</v>
      </c>
    </row>
    <row r="42" spans="1:10" ht="39" customHeight="1" x14ac:dyDescent="0.2">
      <c r="A42" s="36" t="s">
        <v>126</v>
      </c>
      <c r="B42" s="37" t="s">
        <v>127</v>
      </c>
      <c r="C42" s="38" t="s">
        <v>19</v>
      </c>
      <c r="D42" s="38" t="s">
        <v>128</v>
      </c>
      <c r="E42" s="39" t="s">
        <v>98</v>
      </c>
      <c r="F42" s="37">
        <v>6</v>
      </c>
      <c r="G42" s="40">
        <v>43.99</v>
      </c>
      <c r="H42" s="2">
        <f t="shared" si="1"/>
        <v>53.27</v>
      </c>
      <c r="I42" s="1">
        <f t="shared" si="10"/>
        <v>319.62</v>
      </c>
      <c r="J42" s="41">
        <f t="shared" si="11"/>
        <v>8.5884426196668553E-4</v>
      </c>
    </row>
    <row r="43" spans="1:10" ht="26.1" customHeight="1" x14ac:dyDescent="0.2">
      <c r="A43" s="36" t="s">
        <v>129</v>
      </c>
      <c r="B43" s="37" t="s">
        <v>130</v>
      </c>
      <c r="C43" s="38" t="s">
        <v>19</v>
      </c>
      <c r="D43" s="38" t="s">
        <v>131</v>
      </c>
      <c r="E43" s="39" t="s">
        <v>98</v>
      </c>
      <c r="F43" s="37">
        <v>1</v>
      </c>
      <c r="G43" s="40">
        <v>11.94</v>
      </c>
      <c r="H43" s="2">
        <f t="shared" si="1"/>
        <v>14.46</v>
      </c>
      <c r="I43" s="1">
        <f t="shared" si="10"/>
        <v>14.46</v>
      </c>
      <c r="J43" s="41">
        <f t="shared" si="11"/>
        <v>3.8855165596765765E-5</v>
      </c>
    </row>
    <row r="44" spans="1:10" ht="26.1" customHeight="1" x14ac:dyDescent="0.2">
      <c r="A44" s="36" t="s">
        <v>132</v>
      </c>
      <c r="B44" s="37" t="s">
        <v>133</v>
      </c>
      <c r="C44" s="38" t="s">
        <v>19</v>
      </c>
      <c r="D44" s="38" t="s">
        <v>134</v>
      </c>
      <c r="E44" s="39" t="s">
        <v>98</v>
      </c>
      <c r="F44" s="37">
        <v>35</v>
      </c>
      <c r="G44" s="40">
        <v>10.26</v>
      </c>
      <c r="H44" s="2">
        <f t="shared" si="1"/>
        <v>12.42</v>
      </c>
      <c r="I44" s="1">
        <f t="shared" si="10"/>
        <v>434.7</v>
      </c>
      <c r="J44" s="41">
        <f t="shared" si="11"/>
        <v>1.1680733392056761E-3</v>
      </c>
    </row>
    <row r="45" spans="1:10" ht="39" customHeight="1" x14ac:dyDescent="0.2">
      <c r="A45" s="36" t="s">
        <v>135</v>
      </c>
      <c r="B45" s="37" t="s">
        <v>136</v>
      </c>
      <c r="C45" s="38" t="s">
        <v>19</v>
      </c>
      <c r="D45" s="38" t="s">
        <v>137</v>
      </c>
      <c r="E45" s="39" t="s">
        <v>98</v>
      </c>
      <c r="F45" s="37">
        <v>6</v>
      </c>
      <c r="G45" s="40">
        <v>15.01</v>
      </c>
      <c r="H45" s="2">
        <f t="shared" si="1"/>
        <v>18.170000000000002</v>
      </c>
      <c r="I45" s="1">
        <f t="shared" si="10"/>
        <v>109.02</v>
      </c>
      <c r="J45" s="41">
        <f t="shared" si="11"/>
        <v>2.9294537713412197E-4</v>
      </c>
    </row>
    <row r="46" spans="1:10" ht="24" customHeight="1" x14ac:dyDescent="0.2">
      <c r="A46" s="31" t="s">
        <v>138</v>
      </c>
      <c r="B46" s="32"/>
      <c r="C46" s="32"/>
      <c r="D46" s="32" t="s">
        <v>139</v>
      </c>
      <c r="E46" s="32"/>
      <c r="F46" s="33"/>
      <c r="G46" s="32"/>
      <c r="H46" s="32"/>
      <c r="I46" s="34">
        <f>SUM(I47)</f>
        <v>46429.760000000002</v>
      </c>
      <c r="J46" s="35">
        <f>SUM(J47)</f>
        <v>0.12476044352822208</v>
      </c>
    </row>
    <row r="47" spans="1:10" ht="26.1" customHeight="1" x14ac:dyDescent="0.2">
      <c r="A47" s="36" t="s">
        <v>140</v>
      </c>
      <c r="B47" s="37" t="s">
        <v>141</v>
      </c>
      <c r="C47" s="38" t="s">
        <v>19</v>
      </c>
      <c r="D47" s="38" t="s">
        <v>142</v>
      </c>
      <c r="E47" s="39" t="s">
        <v>31</v>
      </c>
      <c r="F47" s="37">
        <v>413.26</v>
      </c>
      <c r="G47" s="40">
        <v>92.77</v>
      </c>
      <c r="H47" s="2">
        <f t="shared" si="1"/>
        <v>112.35</v>
      </c>
      <c r="I47" s="1">
        <f t="shared" ref="I47:I52" si="12">TRUNC(F47*H47,2)</f>
        <v>46429.760000000002</v>
      </c>
      <c r="J47" s="41">
        <f>I47/$H$59</f>
        <v>0.12476044352822208</v>
      </c>
    </row>
    <row r="48" spans="1:10" ht="24" customHeight="1" x14ac:dyDescent="0.2">
      <c r="A48" s="31" t="s">
        <v>143</v>
      </c>
      <c r="B48" s="32"/>
      <c r="C48" s="32"/>
      <c r="D48" s="32" t="s">
        <v>144</v>
      </c>
      <c r="E48" s="32"/>
      <c r="F48" s="33"/>
      <c r="G48" s="32"/>
      <c r="H48" s="32"/>
      <c r="I48" s="34">
        <f>SUM(I49:I52)</f>
        <v>2099.98</v>
      </c>
      <c r="J48" s="35">
        <f>SUM(J49:J52)</f>
        <v>5.6428126313897761E-3</v>
      </c>
    </row>
    <row r="49" spans="1:10" ht="39" customHeight="1" x14ac:dyDescent="0.2">
      <c r="A49" s="36" t="s">
        <v>145</v>
      </c>
      <c r="B49" s="37" t="s">
        <v>146</v>
      </c>
      <c r="C49" s="38" t="s">
        <v>19</v>
      </c>
      <c r="D49" s="38" t="s">
        <v>147</v>
      </c>
      <c r="E49" s="39" t="s">
        <v>148</v>
      </c>
      <c r="F49" s="37">
        <v>300</v>
      </c>
      <c r="G49" s="40">
        <v>2.12</v>
      </c>
      <c r="H49" s="2">
        <f t="shared" si="1"/>
        <v>2.56</v>
      </c>
      <c r="I49" s="1">
        <f t="shared" si="12"/>
        <v>768</v>
      </c>
      <c r="J49" s="41">
        <f>I49/$H$59</f>
        <v>2.0636768449734514E-3</v>
      </c>
    </row>
    <row r="50" spans="1:10" ht="39" customHeight="1" x14ac:dyDescent="0.2">
      <c r="A50" s="36" t="s">
        <v>149</v>
      </c>
      <c r="B50" s="37" t="s">
        <v>150</v>
      </c>
      <c r="C50" s="38" t="s">
        <v>19</v>
      </c>
      <c r="D50" s="38" t="s">
        <v>151</v>
      </c>
      <c r="E50" s="39" t="s">
        <v>148</v>
      </c>
      <c r="F50" s="37">
        <v>700</v>
      </c>
      <c r="G50" s="40">
        <v>0.83</v>
      </c>
      <c r="H50" s="2">
        <f t="shared" si="1"/>
        <v>1</v>
      </c>
      <c r="I50" s="1">
        <f t="shared" si="12"/>
        <v>700</v>
      </c>
      <c r="J50" s="41">
        <f>I50/$H$59</f>
        <v>1.8809554576580936E-3</v>
      </c>
    </row>
    <row r="51" spans="1:10" ht="51.95" customHeight="1" x14ac:dyDescent="0.2">
      <c r="A51" s="36" t="s">
        <v>152</v>
      </c>
      <c r="B51" s="37" t="s">
        <v>153</v>
      </c>
      <c r="C51" s="38" t="s">
        <v>19</v>
      </c>
      <c r="D51" s="38" t="s">
        <v>154</v>
      </c>
      <c r="E51" s="39" t="s">
        <v>45</v>
      </c>
      <c r="F51" s="37">
        <v>40</v>
      </c>
      <c r="G51" s="40">
        <v>8.5500000000000007</v>
      </c>
      <c r="H51" s="2">
        <f t="shared" si="1"/>
        <v>10.35</v>
      </c>
      <c r="I51" s="1">
        <f t="shared" si="12"/>
        <v>414</v>
      </c>
      <c r="J51" s="41">
        <f>I51/$H$59</f>
        <v>1.1124507992435011E-3</v>
      </c>
    </row>
    <row r="52" spans="1:10" ht="24" customHeight="1" x14ac:dyDescent="0.2">
      <c r="A52" s="36" t="s">
        <v>155</v>
      </c>
      <c r="B52" s="37" t="s">
        <v>156</v>
      </c>
      <c r="C52" s="38" t="s">
        <v>29</v>
      </c>
      <c r="D52" s="38" t="s">
        <v>225</v>
      </c>
      <c r="E52" s="39" t="s">
        <v>158</v>
      </c>
      <c r="F52" s="37">
        <v>2</v>
      </c>
      <c r="G52" s="40">
        <f>'CPU''S'!H52</f>
        <v>90</v>
      </c>
      <c r="H52" s="2">
        <f t="shared" si="1"/>
        <v>108.99</v>
      </c>
      <c r="I52" s="1">
        <f t="shared" si="12"/>
        <v>217.98</v>
      </c>
      <c r="J52" s="41">
        <f>I52/$H$59</f>
        <v>5.8572952951473035E-4</v>
      </c>
    </row>
    <row r="53" spans="1:10" ht="24" customHeight="1" x14ac:dyDescent="0.2">
      <c r="A53" s="31" t="s">
        <v>159</v>
      </c>
      <c r="B53" s="32"/>
      <c r="C53" s="32"/>
      <c r="D53" s="32" t="s">
        <v>160</v>
      </c>
      <c r="E53" s="32"/>
      <c r="F53" s="33"/>
      <c r="G53" s="32"/>
      <c r="H53" s="32"/>
      <c r="I53" s="34">
        <f>SUM(I54:I55)</f>
        <v>2373.91</v>
      </c>
      <c r="J53" s="35">
        <f>SUM(J54:J55)</f>
        <v>6.3788842435558921E-3</v>
      </c>
    </row>
    <row r="54" spans="1:10" ht="26.1" customHeight="1" x14ac:dyDescent="0.2">
      <c r="A54" s="36" t="s">
        <v>161</v>
      </c>
      <c r="B54" s="37" t="s">
        <v>50</v>
      </c>
      <c r="C54" s="38" t="s">
        <v>19</v>
      </c>
      <c r="D54" s="38" t="s">
        <v>51</v>
      </c>
      <c r="E54" s="39" t="s">
        <v>31</v>
      </c>
      <c r="F54" s="37">
        <v>413.26</v>
      </c>
      <c r="G54" s="40">
        <v>1.77</v>
      </c>
      <c r="H54" s="2">
        <f>TRUNC(G54+(G54*$G$2),2)</f>
        <v>2.14</v>
      </c>
      <c r="I54" s="1">
        <f>TRUNC(F54*H54,2)</f>
        <v>884.37</v>
      </c>
      <c r="J54" s="41">
        <f>I54/$H$59</f>
        <v>2.3763722544129832E-3</v>
      </c>
    </row>
    <row r="55" spans="1:10" ht="26.1" customHeight="1" thickBot="1" x14ac:dyDescent="0.25">
      <c r="A55" s="42" t="s">
        <v>162</v>
      </c>
      <c r="B55" s="43" t="s">
        <v>163</v>
      </c>
      <c r="C55" s="44" t="s">
        <v>29</v>
      </c>
      <c r="D55" s="44" t="s">
        <v>164</v>
      </c>
      <c r="E55" s="45" t="s">
        <v>98</v>
      </c>
      <c r="F55" s="43">
        <v>1</v>
      </c>
      <c r="G55" s="46">
        <f>'CPU''S'!H60</f>
        <v>1229.9100000000001</v>
      </c>
      <c r="H55" s="47">
        <f t="shared" si="1"/>
        <v>1489.54</v>
      </c>
      <c r="I55" s="48">
        <f>TRUNC(F55*H55,2)</f>
        <v>1489.54</v>
      </c>
      <c r="J55" s="49">
        <f>I55/$H$59</f>
        <v>4.0025119891429093E-3</v>
      </c>
    </row>
    <row r="56" spans="1:10" x14ac:dyDescent="0.2">
      <c r="A56" s="22"/>
      <c r="B56" s="23"/>
      <c r="C56" s="23"/>
      <c r="D56" s="23"/>
      <c r="E56" s="23"/>
      <c r="F56" s="23"/>
      <c r="G56" s="23"/>
      <c r="H56" s="23"/>
      <c r="I56" s="23"/>
      <c r="J56" s="24"/>
    </row>
    <row r="57" spans="1:10" x14ac:dyDescent="0.2">
      <c r="A57" s="168"/>
      <c r="B57" s="169"/>
      <c r="C57" s="169"/>
      <c r="D57" s="25"/>
      <c r="E57" s="26"/>
      <c r="F57" s="170" t="s">
        <v>165</v>
      </c>
      <c r="G57" s="169"/>
      <c r="H57" s="171"/>
      <c r="I57" s="169"/>
      <c r="J57" s="172"/>
    </row>
    <row r="58" spans="1:10" x14ac:dyDescent="0.2">
      <c r="A58" s="168"/>
      <c r="B58" s="169"/>
      <c r="C58" s="169"/>
      <c r="D58" s="25"/>
      <c r="E58" s="26"/>
      <c r="F58" s="170" t="s">
        <v>166</v>
      </c>
      <c r="G58" s="169"/>
      <c r="H58" s="171"/>
      <c r="I58" s="169"/>
      <c r="J58" s="172"/>
    </row>
    <row r="59" spans="1:10" ht="15" thickBot="1" x14ac:dyDescent="0.25">
      <c r="A59" s="157"/>
      <c r="B59" s="158"/>
      <c r="C59" s="158"/>
      <c r="D59" s="27"/>
      <c r="E59" s="28"/>
      <c r="F59" s="159" t="s">
        <v>167</v>
      </c>
      <c r="G59" s="158"/>
      <c r="H59" s="160">
        <f>I53+I48+I46+I38+I35+I31+I26+I18+I8+I5</f>
        <v>372151.29000000004</v>
      </c>
      <c r="I59" s="158"/>
      <c r="J59" s="161"/>
    </row>
    <row r="60" spans="1:10" ht="69.95" customHeight="1" thickBot="1" x14ac:dyDescent="0.25">
      <c r="A60" s="162" t="s">
        <v>367</v>
      </c>
      <c r="B60" s="163"/>
      <c r="C60" s="163"/>
      <c r="D60" s="163"/>
      <c r="E60" s="163"/>
      <c r="F60" s="163"/>
      <c r="G60" s="163"/>
      <c r="H60" s="163"/>
      <c r="I60" s="163"/>
      <c r="J60" s="164"/>
    </row>
  </sheetData>
  <mergeCells count="17">
    <mergeCell ref="E1:F1"/>
    <mergeCell ref="G1:H1"/>
    <mergeCell ref="I1:J1"/>
    <mergeCell ref="E2:F2"/>
    <mergeCell ref="G2:H2"/>
    <mergeCell ref="I2:J2"/>
    <mergeCell ref="A59:C59"/>
    <mergeCell ref="F59:G59"/>
    <mergeCell ref="H59:J59"/>
    <mergeCell ref="A60:J60"/>
    <mergeCell ref="A3:J3"/>
    <mergeCell ref="A57:C57"/>
    <mergeCell ref="F57:G57"/>
    <mergeCell ref="H57:J57"/>
    <mergeCell ref="A58:C58"/>
    <mergeCell ref="F58:G58"/>
    <mergeCell ref="H58:J58"/>
  </mergeCells>
  <pageMargins left="0.5" right="0.5" top="1" bottom="1" header="0.5" footer="0.5"/>
  <pageSetup paperSize="9" scale="75" fitToHeight="0" orientation="landscape" r:id="rId1"/>
  <headerFooter>
    <oddHeader xml:space="preserve">&amp;L </oddHeader>
    <oddFooter xml:space="preserve">&amp;L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view="pageBreakPreview" topLeftCell="A82" zoomScale="106" zoomScaleNormal="100" zoomScaleSheetLayoutView="106" workbookViewId="0">
      <selection activeCell="K11" sqref="K11"/>
    </sheetView>
  </sheetViews>
  <sheetFormatPr defaultRowHeight="14.25" x14ac:dyDescent="0.2"/>
  <cols>
    <col min="2" max="2" width="10.25" customWidth="1"/>
    <col min="3" max="3" width="12" customWidth="1"/>
    <col min="4" max="4" width="43.125" customWidth="1"/>
    <col min="6" max="6" width="44.625" customWidth="1"/>
    <col min="7" max="7" width="12.25" customWidth="1"/>
    <col min="8" max="8" width="22.625" bestFit="1" customWidth="1"/>
    <col min="11" max="11" width="15.875" bestFit="1" customWidth="1"/>
  </cols>
  <sheetData>
    <row r="1" spans="1:8" ht="26.25" x14ac:dyDescent="0.2">
      <c r="A1" s="187" t="str">
        <f>'[2]PL. ORÇAM.'!A1:H1</f>
        <v>PREFEITURA MUNICIPAL DE SIDROLÂNDIA</v>
      </c>
      <c r="B1" s="187"/>
      <c r="C1" s="187"/>
      <c r="D1" s="187"/>
      <c r="E1" s="187"/>
      <c r="F1" s="187"/>
      <c r="G1" s="187"/>
      <c r="H1" s="187"/>
    </row>
    <row r="2" spans="1:8" ht="18.75" x14ac:dyDescent="0.2">
      <c r="A2" s="188" t="s">
        <v>170</v>
      </c>
      <c r="B2" s="188"/>
      <c r="C2" s="188"/>
      <c r="D2" s="188"/>
      <c r="E2" s="188"/>
      <c r="F2" s="188"/>
      <c r="G2" s="188"/>
      <c r="H2" s="188"/>
    </row>
    <row r="3" spans="1:8" ht="15" x14ac:dyDescent="0.25">
      <c r="A3" s="3" t="s">
        <v>171</v>
      </c>
      <c r="B3" s="189" t="str">
        <f>'Orçamento Sintético'!D2</f>
        <v>REFORMA DA COBERTURA ESCOLA PEDRO ALEIXO</v>
      </c>
      <c r="C3" s="189"/>
      <c r="D3" s="189"/>
      <c r="E3" s="189"/>
      <c r="F3" s="189"/>
      <c r="G3" s="4" t="s">
        <v>172</v>
      </c>
      <c r="H3" s="4"/>
    </row>
    <row r="4" spans="1:8" ht="15" x14ac:dyDescent="0.25">
      <c r="A4" s="3" t="s">
        <v>173</v>
      </c>
      <c r="B4" s="189" t="s">
        <v>344</v>
      </c>
      <c r="C4" s="189"/>
      <c r="D4" s="189"/>
      <c r="E4" s="189"/>
      <c r="F4" s="189"/>
      <c r="G4" s="190">
        <v>0.18579999999999999</v>
      </c>
      <c r="H4" s="192"/>
    </row>
    <row r="5" spans="1:8" ht="15" x14ac:dyDescent="0.25">
      <c r="A5" s="3" t="s">
        <v>174</v>
      </c>
      <c r="B5" s="189" t="str">
        <f>'[3]Planilha Orçamentaria'!B7:D7</f>
        <v>SIDROLÂNDIA / MS</v>
      </c>
      <c r="C5" s="189"/>
      <c r="D5" s="189"/>
      <c r="E5" s="189"/>
      <c r="F5" s="189"/>
      <c r="G5" s="191"/>
      <c r="H5" s="193"/>
    </row>
    <row r="6" spans="1:8" ht="15" x14ac:dyDescent="0.25">
      <c r="A6" s="3" t="s">
        <v>308</v>
      </c>
      <c r="B6" s="195">
        <v>44805</v>
      </c>
      <c r="C6" s="189"/>
      <c r="D6" s="189"/>
      <c r="E6" s="189"/>
      <c r="F6" s="189"/>
      <c r="G6" s="191"/>
      <c r="H6" s="194"/>
    </row>
    <row r="7" spans="1:8" ht="15.75" x14ac:dyDescent="0.2">
      <c r="A7" s="181" t="s">
        <v>184</v>
      </c>
      <c r="B7" s="182"/>
      <c r="C7" s="182"/>
      <c r="D7" s="182"/>
      <c r="E7" s="182"/>
      <c r="F7" s="182"/>
      <c r="G7" s="182"/>
      <c r="H7" s="183"/>
    </row>
    <row r="8" spans="1:8" ht="15.75" x14ac:dyDescent="0.2">
      <c r="A8" s="184" t="s">
        <v>185</v>
      </c>
      <c r="B8" s="185"/>
      <c r="C8" s="185"/>
      <c r="D8" s="185"/>
      <c r="E8" s="185"/>
      <c r="F8" s="185"/>
      <c r="G8" s="185"/>
      <c r="H8" s="186"/>
    </row>
    <row r="9" spans="1:8" ht="30" x14ac:dyDescent="0.2">
      <c r="A9" s="5" t="s">
        <v>175</v>
      </c>
      <c r="B9" s="5" t="s">
        <v>176</v>
      </c>
      <c r="C9" s="5" t="s">
        <v>177</v>
      </c>
      <c r="D9" s="5" t="s">
        <v>178</v>
      </c>
      <c r="E9" s="5" t="s">
        <v>179</v>
      </c>
      <c r="F9" s="5" t="s">
        <v>180</v>
      </c>
      <c r="G9" s="5" t="s">
        <v>181</v>
      </c>
      <c r="H9" s="5" t="s">
        <v>182</v>
      </c>
    </row>
    <row r="10" spans="1:8" ht="21" customHeight="1" x14ac:dyDescent="0.2">
      <c r="A10" s="6" t="s">
        <v>186</v>
      </c>
      <c r="B10" s="7" t="s">
        <v>19</v>
      </c>
      <c r="C10" s="7">
        <v>88262</v>
      </c>
      <c r="D10" s="8" t="s">
        <v>187</v>
      </c>
      <c r="E10" s="6" t="s">
        <v>21</v>
      </c>
      <c r="F10" s="13">
        <v>1</v>
      </c>
      <c r="G10" s="10">
        <v>23.64</v>
      </c>
      <c r="H10" s="11">
        <f>TRUNC(F10*G10,2)</f>
        <v>23.64</v>
      </c>
    </row>
    <row r="11" spans="1:8" ht="20.25" customHeight="1" x14ac:dyDescent="0.2">
      <c r="A11" s="6" t="s">
        <v>188</v>
      </c>
      <c r="B11" s="7" t="s">
        <v>19</v>
      </c>
      <c r="C11" s="7">
        <v>88316</v>
      </c>
      <c r="D11" s="8" t="s">
        <v>189</v>
      </c>
      <c r="E11" s="6" t="s">
        <v>21</v>
      </c>
      <c r="F11" s="13">
        <v>2</v>
      </c>
      <c r="G11" s="10">
        <v>19.260000000000002</v>
      </c>
      <c r="H11" s="11">
        <f>TRUNC(F11*G11,2)</f>
        <v>38.520000000000003</v>
      </c>
    </row>
    <row r="12" spans="1:8" ht="30" x14ac:dyDescent="0.2">
      <c r="A12" s="5" t="s">
        <v>175</v>
      </c>
      <c r="B12" s="5" t="s">
        <v>176</v>
      </c>
      <c r="C12" s="5" t="s">
        <v>177</v>
      </c>
      <c r="D12" s="5" t="s">
        <v>183</v>
      </c>
      <c r="E12" s="5" t="s">
        <v>179</v>
      </c>
      <c r="F12" s="5" t="s">
        <v>180</v>
      </c>
      <c r="G12" s="5" t="s">
        <v>181</v>
      </c>
      <c r="H12" s="5" t="s">
        <v>182</v>
      </c>
    </row>
    <row r="13" spans="1:8" ht="36" customHeight="1" x14ac:dyDescent="0.2">
      <c r="A13" s="6" t="s">
        <v>190</v>
      </c>
      <c r="B13" s="7" t="s">
        <v>19</v>
      </c>
      <c r="C13" s="7">
        <v>4417</v>
      </c>
      <c r="D13" s="8" t="s">
        <v>191</v>
      </c>
      <c r="E13" s="6" t="s">
        <v>35</v>
      </c>
      <c r="F13" s="14">
        <v>1</v>
      </c>
      <c r="G13" s="10">
        <v>7.89</v>
      </c>
      <c r="H13" s="11">
        <f>TRUNC(F13*G13,2)</f>
        <v>7.89</v>
      </c>
    </row>
    <row r="14" spans="1:8" ht="30" customHeight="1" x14ac:dyDescent="0.2">
      <c r="A14" s="6" t="s">
        <v>192</v>
      </c>
      <c r="B14" s="7" t="s">
        <v>19</v>
      </c>
      <c r="C14" s="7">
        <v>4491</v>
      </c>
      <c r="D14" s="8" t="s">
        <v>193</v>
      </c>
      <c r="E14" s="6" t="s">
        <v>35</v>
      </c>
      <c r="F14" s="14">
        <v>4</v>
      </c>
      <c r="G14" s="10">
        <v>7.96</v>
      </c>
      <c r="H14" s="11">
        <f>TRUNC(F14*G14,2)</f>
        <v>31.84</v>
      </c>
    </row>
    <row r="15" spans="1:8" ht="29.25" customHeight="1" x14ac:dyDescent="0.2">
      <c r="A15" s="6" t="s">
        <v>194</v>
      </c>
      <c r="B15" s="7" t="s">
        <v>19</v>
      </c>
      <c r="C15" s="7">
        <v>4813</v>
      </c>
      <c r="D15" s="8" t="s">
        <v>195</v>
      </c>
      <c r="E15" s="6" t="s">
        <v>196</v>
      </c>
      <c r="F15" s="14">
        <v>1</v>
      </c>
      <c r="G15" s="10">
        <v>400</v>
      </c>
      <c r="H15" s="11">
        <f>TRUNC(F15*G15,2)</f>
        <v>400</v>
      </c>
    </row>
    <row r="16" spans="1:8" ht="22.5" customHeight="1" x14ac:dyDescent="0.2">
      <c r="A16" s="6" t="s">
        <v>197</v>
      </c>
      <c r="B16" s="7" t="s">
        <v>19</v>
      </c>
      <c r="C16" s="7">
        <v>5075</v>
      </c>
      <c r="D16" s="8" t="s">
        <v>198</v>
      </c>
      <c r="E16" s="6" t="s">
        <v>67</v>
      </c>
      <c r="F16" s="14">
        <v>0.11</v>
      </c>
      <c r="G16" s="10">
        <v>25.27</v>
      </c>
      <c r="H16" s="11">
        <f>TRUNC(F16*G16,2)</f>
        <v>2.77</v>
      </c>
    </row>
    <row r="17" spans="1:8" ht="22.5" customHeight="1" x14ac:dyDescent="0.2">
      <c r="A17" s="6" t="s">
        <v>204</v>
      </c>
      <c r="B17" s="7" t="s">
        <v>19</v>
      </c>
      <c r="C17" s="7">
        <v>94962</v>
      </c>
      <c r="D17" s="16" t="s">
        <v>205</v>
      </c>
      <c r="E17" s="17" t="s">
        <v>206</v>
      </c>
      <c r="F17" s="18">
        <v>0.01</v>
      </c>
      <c r="G17" s="19">
        <v>383.8</v>
      </c>
      <c r="H17" s="11">
        <f>TRUNC(F17*G17,2)</f>
        <v>3.83</v>
      </c>
    </row>
    <row r="18" spans="1:8" ht="15" x14ac:dyDescent="0.2">
      <c r="A18" s="178" t="s">
        <v>199</v>
      </c>
      <c r="B18" s="179"/>
      <c r="C18" s="179"/>
      <c r="D18" s="179"/>
      <c r="E18" s="179"/>
      <c r="F18" s="179"/>
      <c r="G18" s="180"/>
      <c r="H18" s="12">
        <f>SUM(H10:H17)</f>
        <v>508.48999999999995</v>
      </c>
    </row>
    <row r="19" spans="1:8" ht="15.75" x14ac:dyDescent="0.2">
      <c r="A19" s="181" t="s">
        <v>207</v>
      </c>
      <c r="B19" s="182"/>
      <c r="C19" s="182"/>
      <c r="D19" s="182"/>
      <c r="E19" s="182"/>
      <c r="F19" s="182"/>
      <c r="G19" s="182"/>
      <c r="H19" s="183"/>
    </row>
    <row r="20" spans="1:8" ht="15.75" x14ac:dyDescent="0.2">
      <c r="A20" s="184" t="s">
        <v>208</v>
      </c>
      <c r="B20" s="185"/>
      <c r="C20" s="185"/>
      <c r="D20" s="185"/>
      <c r="E20" s="185"/>
      <c r="F20" s="185"/>
      <c r="G20" s="185"/>
      <c r="H20" s="186"/>
    </row>
    <row r="21" spans="1:8" ht="30" x14ac:dyDescent="0.2">
      <c r="A21" s="5" t="s">
        <v>175</v>
      </c>
      <c r="B21" s="5" t="s">
        <v>176</v>
      </c>
      <c r="C21" s="5" t="s">
        <v>177</v>
      </c>
      <c r="D21" s="5" t="s">
        <v>178</v>
      </c>
      <c r="E21" s="5" t="s">
        <v>179</v>
      </c>
      <c r="F21" s="5" t="s">
        <v>180</v>
      </c>
      <c r="G21" s="5" t="s">
        <v>181</v>
      </c>
      <c r="H21" s="5" t="s">
        <v>182</v>
      </c>
    </row>
    <row r="22" spans="1:8" ht="21" customHeight="1" x14ac:dyDescent="0.2">
      <c r="A22" s="6" t="s">
        <v>186</v>
      </c>
      <c r="B22" s="7" t="s">
        <v>19</v>
      </c>
      <c r="C22" s="7">
        <v>88309</v>
      </c>
      <c r="D22" s="8" t="s">
        <v>202</v>
      </c>
      <c r="E22" s="6" t="s">
        <v>21</v>
      </c>
      <c r="F22" s="13">
        <v>1.3</v>
      </c>
      <c r="G22" s="10">
        <v>23.9</v>
      </c>
      <c r="H22" s="11">
        <f>TRUNC(F22*G22,2)</f>
        <v>31.07</v>
      </c>
    </row>
    <row r="23" spans="1:8" ht="21" customHeight="1" x14ac:dyDescent="0.2">
      <c r="A23" s="6" t="s">
        <v>188</v>
      </c>
      <c r="B23" s="7" t="s">
        <v>19</v>
      </c>
      <c r="C23" s="7">
        <v>88316</v>
      </c>
      <c r="D23" s="16" t="s">
        <v>209</v>
      </c>
      <c r="E23" s="6" t="s">
        <v>21</v>
      </c>
      <c r="F23" s="20">
        <v>13</v>
      </c>
      <c r="G23" s="19">
        <v>19.260000000000002</v>
      </c>
      <c r="H23" s="11">
        <f>TRUNC(F23*G23,2)</f>
        <v>250.38</v>
      </c>
    </row>
    <row r="24" spans="1:8" ht="15" x14ac:dyDescent="0.2">
      <c r="A24" s="178" t="s">
        <v>199</v>
      </c>
      <c r="B24" s="179"/>
      <c r="C24" s="179"/>
      <c r="D24" s="179"/>
      <c r="E24" s="179"/>
      <c r="F24" s="179"/>
      <c r="G24" s="180"/>
      <c r="H24" s="12">
        <f>SUM(H22:H23)</f>
        <v>281.45</v>
      </c>
    </row>
    <row r="25" spans="1:8" ht="15.75" x14ac:dyDescent="0.2">
      <c r="A25" s="181" t="s">
        <v>210</v>
      </c>
      <c r="B25" s="182"/>
      <c r="C25" s="182"/>
      <c r="D25" s="182"/>
      <c r="E25" s="182"/>
      <c r="F25" s="182"/>
      <c r="G25" s="182"/>
      <c r="H25" s="183"/>
    </row>
    <row r="26" spans="1:8" ht="15.75" x14ac:dyDescent="0.2">
      <c r="A26" s="184" t="s">
        <v>211</v>
      </c>
      <c r="B26" s="185"/>
      <c r="C26" s="185"/>
      <c r="D26" s="185"/>
      <c r="E26" s="185"/>
      <c r="F26" s="185"/>
      <c r="G26" s="185"/>
      <c r="H26" s="186"/>
    </row>
    <row r="27" spans="1:8" ht="30" x14ac:dyDescent="0.2">
      <c r="A27" s="5" t="s">
        <v>175</v>
      </c>
      <c r="B27" s="5" t="s">
        <v>176</v>
      </c>
      <c r="C27" s="5" t="s">
        <v>177</v>
      </c>
      <c r="D27" s="5" t="s">
        <v>178</v>
      </c>
      <c r="E27" s="5" t="s">
        <v>179</v>
      </c>
      <c r="F27" s="5" t="s">
        <v>180</v>
      </c>
      <c r="G27" s="5" t="s">
        <v>181</v>
      </c>
      <c r="H27" s="5" t="s">
        <v>182</v>
      </c>
    </row>
    <row r="28" spans="1:8" ht="25.5" x14ac:dyDescent="0.2">
      <c r="A28" s="6" t="s">
        <v>186</v>
      </c>
      <c r="B28" s="7" t="s">
        <v>19</v>
      </c>
      <c r="C28" s="7">
        <v>88240</v>
      </c>
      <c r="D28" s="8" t="s">
        <v>212</v>
      </c>
      <c r="E28" s="6" t="s">
        <v>21</v>
      </c>
      <c r="F28" s="9">
        <v>1.2999999999999999E-2</v>
      </c>
      <c r="G28" s="10">
        <v>20.440000000000001</v>
      </c>
      <c r="H28" s="11">
        <f>TRUNC(F28*G28,2)</f>
        <v>0.26</v>
      </c>
    </row>
    <row r="29" spans="1:8" ht="25.5" x14ac:dyDescent="0.2">
      <c r="A29" s="6" t="s">
        <v>188</v>
      </c>
      <c r="B29" s="7" t="s">
        <v>19</v>
      </c>
      <c r="C29" s="7">
        <v>88278</v>
      </c>
      <c r="D29" s="8" t="s">
        <v>213</v>
      </c>
      <c r="E29" s="6" t="s">
        <v>21</v>
      </c>
      <c r="F29" s="9">
        <v>0.05</v>
      </c>
      <c r="G29" s="10">
        <v>24.35</v>
      </c>
      <c r="H29" s="11">
        <f>TRUNC(F29*G29,2)</f>
        <v>1.21</v>
      </c>
    </row>
    <row r="30" spans="1:8" x14ac:dyDescent="0.2">
      <c r="A30" s="6" t="s">
        <v>214</v>
      </c>
      <c r="B30" s="7" t="s">
        <v>19</v>
      </c>
      <c r="C30" s="7">
        <v>88317</v>
      </c>
      <c r="D30" s="16" t="s">
        <v>215</v>
      </c>
      <c r="E30" s="6" t="s">
        <v>21</v>
      </c>
      <c r="F30" s="9">
        <v>2.8299999999999999E-2</v>
      </c>
      <c r="G30" s="19">
        <v>25.46</v>
      </c>
      <c r="H30" s="11">
        <f>TRUNC(F30*G30,2)</f>
        <v>0.72</v>
      </c>
    </row>
    <row r="31" spans="1:8" ht="30" x14ac:dyDescent="0.2">
      <c r="A31" s="5" t="s">
        <v>175</v>
      </c>
      <c r="B31" s="5" t="s">
        <v>176</v>
      </c>
      <c r="C31" s="5" t="s">
        <v>177</v>
      </c>
      <c r="D31" s="5" t="s">
        <v>183</v>
      </c>
      <c r="E31" s="5" t="s">
        <v>179</v>
      </c>
      <c r="F31" s="5" t="s">
        <v>180</v>
      </c>
      <c r="G31" s="5" t="s">
        <v>181</v>
      </c>
      <c r="H31" s="5" t="s">
        <v>182</v>
      </c>
    </row>
    <row r="32" spans="1:8" ht="36" customHeight="1" x14ac:dyDescent="0.2">
      <c r="A32" s="6" t="s">
        <v>190</v>
      </c>
      <c r="B32" s="7" t="s">
        <v>19</v>
      </c>
      <c r="C32" s="7">
        <v>93288</v>
      </c>
      <c r="D32" s="8" t="s">
        <v>216</v>
      </c>
      <c r="E32" s="6" t="s">
        <v>58</v>
      </c>
      <c r="F32" s="14">
        <v>2.8299999999999999E-2</v>
      </c>
      <c r="G32" s="10">
        <v>157.88</v>
      </c>
      <c r="H32" s="11">
        <f>TRUNC(F32*G32,2)</f>
        <v>4.46</v>
      </c>
    </row>
    <row r="33" spans="1:8" ht="38.25" x14ac:dyDescent="0.2">
      <c r="A33" s="6" t="s">
        <v>192</v>
      </c>
      <c r="B33" s="7" t="s">
        <v>19</v>
      </c>
      <c r="C33" s="7">
        <v>100719</v>
      </c>
      <c r="D33" s="8" t="s">
        <v>86</v>
      </c>
      <c r="E33" s="6" t="s">
        <v>196</v>
      </c>
      <c r="F33" s="14">
        <v>2.7E-2</v>
      </c>
      <c r="G33" s="10">
        <v>9.91</v>
      </c>
      <c r="H33" s="11">
        <f>TRUNC(F33*G33,2)</f>
        <v>0.26</v>
      </c>
    </row>
    <row r="34" spans="1:8" ht="29.25" customHeight="1" x14ac:dyDescent="0.2">
      <c r="A34" s="6" t="s">
        <v>194</v>
      </c>
      <c r="B34" s="7" t="s">
        <v>19</v>
      </c>
      <c r="C34" s="7">
        <v>100716</v>
      </c>
      <c r="D34" s="8" t="s">
        <v>217</v>
      </c>
      <c r="E34" s="6" t="s">
        <v>196</v>
      </c>
      <c r="F34" s="14">
        <v>2.7E-2</v>
      </c>
      <c r="G34" s="10">
        <v>27.4</v>
      </c>
      <c r="H34" s="11">
        <f>TRUNC(F34*G34,2)</f>
        <v>0.73</v>
      </c>
    </row>
    <row r="35" spans="1:8" ht="22.5" customHeight="1" x14ac:dyDescent="0.2">
      <c r="A35" s="6" t="s">
        <v>197</v>
      </c>
      <c r="B35" s="7" t="s">
        <v>19</v>
      </c>
      <c r="C35" s="7">
        <v>43083</v>
      </c>
      <c r="D35" s="8" t="s">
        <v>218</v>
      </c>
      <c r="E35" s="6" t="s">
        <v>67</v>
      </c>
      <c r="F35" s="14">
        <v>1</v>
      </c>
      <c r="G35" s="10">
        <v>9.24</v>
      </c>
      <c r="H35" s="11">
        <f>TRUNC(F35*G35,2)</f>
        <v>9.24</v>
      </c>
    </row>
    <row r="36" spans="1:8" ht="22.5" customHeight="1" x14ac:dyDescent="0.2">
      <c r="A36" s="6" t="s">
        <v>204</v>
      </c>
      <c r="B36" s="7" t="s">
        <v>19</v>
      </c>
      <c r="C36" s="7">
        <v>10998</v>
      </c>
      <c r="D36" s="16" t="s">
        <v>219</v>
      </c>
      <c r="E36" s="6" t="s">
        <v>67</v>
      </c>
      <c r="F36" s="18">
        <v>0.08</v>
      </c>
      <c r="G36" s="19">
        <v>50.31</v>
      </c>
      <c r="H36" s="11">
        <f>TRUNC(F36*G36,2)</f>
        <v>4.0199999999999996</v>
      </c>
    </row>
    <row r="37" spans="1:8" ht="15.75" customHeight="1" x14ac:dyDescent="0.2">
      <c r="A37" s="178" t="s">
        <v>199</v>
      </c>
      <c r="B37" s="179"/>
      <c r="C37" s="179"/>
      <c r="D37" s="179"/>
      <c r="E37" s="179"/>
      <c r="F37" s="179"/>
      <c r="G37" s="180"/>
      <c r="H37" s="12">
        <f>SUM(H28:H36)</f>
        <v>20.900000000000002</v>
      </c>
    </row>
    <row r="38" spans="1:8" ht="15.75" x14ac:dyDescent="0.2">
      <c r="A38" s="181" t="s">
        <v>220</v>
      </c>
      <c r="B38" s="182"/>
      <c r="C38" s="182"/>
      <c r="D38" s="182"/>
      <c r="E38" s="182"/>
      <c r="F38" s="182"/>
      <c r="G38" s="182"/>
      <c r="H38" s="183"/>
    </row>
    <row r="39" spans="1:8" ht="15.75" x14ac:dyDescent="0.2">
      <c r="A39" s="184" t="s">
        <v>83</v>
      </c>
      <c r="B39" s="185"/>
      <c r="C39" s="185"/>
      <c r="D39" s="185"/>
      <c r="E39" s="185"/>
      <c r="F39" s="185"/>
      <c r="G39" s="185"/>
      <c r="H39" s="186"/>
    </row>
    <row r="40" spans="1:8" ht="30" x14ac:dyDescent="0.2">
      <c r="A40" s="5" t="s">
        <v>175</v>
      </c>
      <c r="B40" s="5" t="s">
        <v>176</v>
      </c>
      <c r="C40" s="5" t="s">
        <v>177</v>
      </c>
      <c r="D40" s="5" t="s">
        <v>178</v>
      </c>
      <c r="E40" s="5" t="s">
        <v>179</v>
      </c>
      <c r="F40" s="5" t="s">
        <v>180</v>
      </c>
      <c r="G40" s="5" t="s">
        <v>181</v>
      </c>
      <c r="H40" s="5" t="s">
        <v>182</v>
      </c>
    </row>
    <row r="41" spans="1:8" ht="25.5" x14ac:dyDescent="0.2">
      <c r="A41" s="6" t="s">
        <v>186</v>
      </c>
      <c r="B41" s="7" t="s">
        <v>19</v>
      </c>
      <c r="C41" s="7">
        <v>98750</v>
      </c>
      <c r="D41" s="8" t="s">
        <v>221</v>
      </c>
      <c r="E41" s="6" t="s">
        <v>35</v>
      </c>
      <c r="F41" s="9">
        <v>0.18</v>
      </c>
      <c r="G41" s="10">
        <v>106.4</v>
      </c>
      <c r="H41" s="11">
        <f>TRUNC(F41*G41,2)</f>
        <v>19.149999999999999</v>
      </c>
    </row>
    <row r="42" spans="1:8" x14ac:dyDescent="0.2">
      <c r="A42" s="6" t="s">
        <v>188</v>
      </c>
      <c r="B42" s="7" t="s">
        <v>19</v>
      </c>
      <c r="C42" s="7">
        <v>88317</v>
      </c>
      <c r="D42" s="8" t="s">
        <v>215</v>
      </c>
      <c r="E42" s="6" t="s">
        <v>21</v>
      </c>
      <c r="F42" s="9">
        <v>0.03</v>
      </c>
      <c r="G42" s="10">
        <v>25.46</v>
      </c>
      <c r="H42" s="11">
        <f>TRUNC(F42*G42,2)</f>
        <v>0.76</v>
      </c>
    </row>
    <row r="43" spans="1:8" ht="30" x14ac:dyDescent="0.2">
      <c r="A43" s="5" t="s">
        <v>175</v>
      </c>
      <c r="B43" s="5" t="s">
        <v>176</v>
      </c>
      <c r="C43" s="5" t="s">
        <v>177</v>
      </c>
      <c r="D43" s="5" t="s">
        <v>183</v>
      </c>
      <c r="E43" s="5" t="s">
        <v>179</v>
      </c>
      <c r="F43" s="5" t="s">
        <v>180</v>
      </c>
      <c r="G43" s="5" t="s">
        <v>181</v>
      </c>
      <c r="H43" s="5" t="s">
        <v>182</v>
      </c>
    </row>
    <row r="44" spans="1:8" ht="24" x14ac:dyDescent="0.2">
      <c r="A44" s="6" t="s">
        <v>190</v>
      </c>
      <c r="B44" s="7" t="s">
        <v>70</v>
      </c>
      <c r="C44" s="7">
        <v>12876</v>
      </c>
      <c r="D44" s="21" t="s">
        <v>222</v>
      </c>
      <c r="E44" s="6" t="s">
        <v>67</v>
      </c>
      <c r="F44" s="14">
        <v>1.05</v>
      </c>
      <c r="G44" s="10">
        <v>56.31</v>
      </c>
      <c r="H44" s="11">
        <f>TRUNC(F44*G44,2)</f>
        <v>59.12</v>
      </c>
    </row>
    <row r="45" spans="1:8" ht="30" customHeight="1" x14ac:dyDescent="0.2">
      <c r="A45" s="6" t="s">
        <v>192</v>
      </c>
      <c r="B45" s="7" t="s">
        <v>19</v>
      </c>
      <c r="C45" s="7">
        <v>11964</v>
      </c>
      <c r="D45" s="8" t="s">
        <v>223</v>
      </c>
      <c r="E45" s="6" t="s">
        <v>179</v>
      </c>
      <c r="F45" s="13">
        <v>1</v>
      </c>
      <c r="G45" s="10">
        <v>3.31</v>
      </c>
      <c r="H45" s="11">
        <f>TRUNC(F45*G45,2)</f>
        <v>3.31</v>
      </c>
    </row>
    <row r="46" spans="1:8" ht="15" x14ac:dyDescent="0.2">
      <c r="A46" s="178" t="s">
        <v>199</v>
      </c>
      <c r="B46" s="179"/>
      <c r="C46" s="179"/>
      <c r="D46" s="179"/>
      <c r="E46" s="179"/>
      <c r="F46" s="179"/>
      <c r="G46" s="180"/>
      <c r="H46" s="12">
        <f>SUM(H41:H45)</f>
        <v>82.34</v>
      </c>
    </row>
    <row r="48" spans="1:8" ht="15.75" x14ac:dyDescent="0.2">
      <c r="A48" s="181" t="s">
        <v>224</v>
      </c>
      <c r="B48" s="182"/>
      <c r="C48" s="182"/>
      <c r="D48" s="182"/>
      <c r="E48" s="182"/>
      <c r="F48" s="182"/>
      <c r="G48" s="182"/>
      <c r="H48" s="183"/>
    </row>
    <row r="49" spans="1:8" ht="15.75" x14ac:dyDescent="0.2">
      <c r="A49" s="184" t="s">
        <v>225</v>
      </c>
      <c r="B49" s="185"/>
      <c r="C49" s="185"/>
      <c r="D49" s="185"/>
      <c r="E49" s="185"/>
      <c r="F49" s="185"/>
      <c r="G49" s="185"/>
      <c r="H49" s="186"/>
    </row>
    <row r="50" spans="1:8" ht="30" x14ac:dyDescent="0.2">
      <c r="A50" s="5" t="s">
        <v>175</v>
      </c>
      <c r="B50" s="5" t="s">
        <v>176</v>
      </c>
      <c r="C50" s="5" t="s">
        <v>177</v>
      </c>
      <c r="D50" s="5" t="s">
        <v>178</v>
      </c>
      <c r="E50" s="5" t="s">
        <v>179</v>
      </c>
      <c r="F50" s="5" t="s">
        <v>180</v>
      </c>
      <c r="G50" s="5" t="s">
        <v>181</v>
      </c>
      <c r="H50" s="5" t="s">
        <v>182</v>
      </c>
    </row>
    <row r="51" spans="1:8" ht="25.5" x14ac:dyDescent="0.2">
      <c r="A51" s="6" t="s">
        <v>186</v>
      </c>
      <c r="B51" s="7" t="s">
        <v>70</v>
      </c>
      <c r="C51" s="7">
        <v>10503</v>
      </c>
      <c r="D51" s="8" t="s">
        <v>226</v>
      </c>
      <c r="E51" s="6" t="s">
        <v>227</v>
      </c>
      <c r="F51" s="9">
        <v>3</v>
      </c>
      <c r="G51" s="10">
        <v>30</v>
      </c>
      <c r="H51" s="11">
        <f>TRUNC(F51*G51,2)</f>
        <v>90</v>
      </c>
    </row>
    <row r="52" spans="1:8" ht="15" x14ac:dyDescent="0.2">
      <c r="A52" s="178" t="s">
        <v>199</v>
      </c>
      <c r="B52" s="179"/>
      <c r="C52" s="179"/>
      <c r="D52" s="179"/>
      <c r="E52" s="179"/>
      <c r="F52" s="179"/>
      <c r="G52" s="180"/>
      <c r="H52" s="12">
        <f>SUM(H51)</f>
        <v>90</v>
      </c>
    </row>
    <row r="54" spans="1:8" ht="15.75" x14ac:dyDescent="0.2">
      <c r="A54" s="181" t="s">
        <v>201</v>
      </c>
      <c r="B54" s="182"/>
      <c r="C54" s="182"/>
      <c r="D54" s="182"/>
      <c r="E54" s="182"/>
      <c r="F54" s="182"/>
      <c r="G54" s="182"/>
      <c r="H54" s="183"/>
    </row>
    <row r="55" spans="1:8" ht="15.75" x14ac:dyDescent="0.2">
      <c r="A55" s="184" t="s">
        <v>164</v>
      </c>
      <c r="B55" s="185"/>
      <c r="C55" s="185"/>
      <c r="D55" s="185"/>
      <c r="E55" s="185"/>
      <c r="F55" s="185"/>
      <c r="G55" s="185"/>
      <c r="H55" s="186"/>
    </row>
    <row r="56" spans="1:8" ht="30" x14ac:dyDescent="0.2">
      <c r="A56" s="5" t="s">
        <v>175</v>
      </c>
      <c r="B56" s="5" t="s">
        <v>176</v>
      </c>
      <c r="C56" s="5" t="s">
        <v>177</v>
      </c>
      <c r="D56" s="5" t="s">
        <v>178</v>
      </c>
      <c r="E56" s="5" t="s">
        <v>179</v>
      </c>
      <c r="F56" s="5" t="s">
        <v>180</v>
      </c>
      <c r="G56" s="5" t="s">
        <v>181</v>
      </c>
      <c r="H56" s="5" t="s">
        <v>182</v>
      </c>
    </row>
    <row r="57" spans="1:8" x14ac:dyDescent="0.2">
      <c r="A57" s="6" t="s">
        <v>186</v>
      </c>
      <c r="B57" s="7" t="s">
        <v>19</v>
      </c>
      <c r="C57" s="7">
        <v>88309</v>
      </c>
      <c r="D57" s="8" t="s">
        <v>202</v>
      </c>
      <c r="E57" s="6" t="s">
        <v>21</v>
      </c>
      <c r="F57" s="9">
        <v>1</v>
      </c>
      <c r="G57" s="10">
        <v>23.9</v>
      </c>
      <c r="H57" s="11">
        <f>TRUNC(F57*G57,2)</f>
        <v>23.9</v>
      </c>
    </row>
    <row r="58" spans="1:8" ht="30" x14ac:dyDescent="0.2">
      <c r="A58" s="5" t="s">
        <v>175</v>
      </c>
      <c r="B58" s="5" t="s">
        <v>176</v>
      </c>
      <c r="C58" s="5" t="s">
        <v>177</v>
      </c>
      <c r="D58" s="5" t="s">
        <v>183</v>
      </c>
      <c r="E58" s="5" t="s">
        <v>179</v>
      </c>
      <c r="F58" s="5" t="s">
        <v>180</v>
      </c>
      <c r="G58" s="5" t="s">
        <v>181</v>
      </c>
      <c r="H58" s="5" t="s">
        <v>182</v>
      </c>
    </row>
    <row r="59" spans="1:8" x14ac:dyDescent="0.2">
      <c r="A59" s="6" t="s">
        <v>190</v>
      </c>
      <c r="B59" s="7" t="s">
        <v>19</v>
      </c>
      <c r="C59" s="7">
        <v>10848</v>
      </c>
      <c r="D59" s="15" t="s">
        <v>203</v>
      </c>
      <c r="E59" s="6" t="s">
        <v>200</v>
      </c>
      <c r="F59" s="14">
        <v>1</v>
      </c>
      <c r="G59" s="10">
        <v>1206.01</v>
      </c>
      <c r="H59" s="11">
        <f>TRUNC(F59*G59,2)</f>
        <v>1206.01</v>
      </c>
    </row>
    <row r="60" spans="1:8" ht="15" x14ac:dyDescent="0.2">
      <c r="A60" s="178" t="s">
        <v>199</v>
      </c>
      <c r="B60" s="179"/>
      <c r="C60" s="179"/>
      <c r="D60" s="179"/>
      <c r="E60" s="179"/>
      <c r="F60" s="179"/>
      <c r="G60" s="180"/>
      <c r="H60" s="12">
        <f>SUM(H57:H59)</f>
        <v>1229.9100000000001</v>
      </c>
    </row>
    <row r="62" spans="1:8" ht="15.75" x14ac:dyDescent="0.2">
      <c r="A62" s="181" t="s">
        <v>338</v>
      </c>
      <c r="B62" s="182"/>
      <c r="C62" s="182"/>
      <c r="D62" s="182"/>
      <c r="E62" s="182"/>
      <c r="F62" s="182"/>
      <c r="G62" s="182"/>
      <c r="H62" s="183"/>
    </row>
    <row r="63" spans="1:8" ht="15.75" x14ac:dyDescent="0.2">
      <c r="A63" s="184" t="s">
        <v>322</v>
      </c>
      <c r="B63" s="185"/>
      <c r="C63" s="185"/>
      <c r="D63" s="185"/>
      <c r="E63" s="185"/>
      <c r="F63" s="185"/>
      <c r="G63" s="185"/>
      <c r="H63" s="186"/>
    </row>
    <row r="64" spans="1:8" ht="30" x14ac:dyDescent="0.2">
      <c r="A64" s="5" t="s">
        <v>175</v>
      </c>
      <c r="B64" s="5" t="s">
        <v>176</v>
      </c>
      <c r="C64" s="5" t="s">
        <v>177</v>
      </c>
      <c r="D64" s="5" t="s">
        <v>178</v>
      </c>
      <c r="E64" s="5" t="s">
        <v>179</v>
      </c>
      <c r="F64" s="5" t="s">
        <v>180</v>
      </c>
      <c r="G64" s="5" t="s">
        <v>181</v>
      </c>
      <c r="H64" s="5" t="s">
        <v>182</v>
      </c>
    </row>
    <row r="65" spans="1:8" x14ac:dyDescent="0.2">
      <c r="A65" s="6" t="s">
        <v>186</v>
      </c>
      <c r="B65" s="7" t="s">
        <v>19</v>
      </c>
      <c r="C65" s="7">
        <v>88316</v>
      </c>
      <c r="D65" s="8" t="s">
        <v>189</v>
      </c>
      <c r="E65" s="6" t="s">
        <v>21</v>
      </c>
      <c r="F65" s="9">
        <v>0.34100000000000003</v>
      </c>
      <c r="G65" s="10">
        <v>19.260000000000002</v>
      </c>
      <c r="H65" s="11">
        <f>TRUNC(F65*G65,2)</f>
        <v>6.56</v>
      </c>
    </row>
    <row r="66" spans="1:8" x14ac:dyDescent="0.2">
      <c r="A66" s="6" t="s">
        <v>188</v>
      </c>
      <c r="B66" s="7" t="s">
        <v>19</v>
      </c>
      <c r="C66" s="7">
        <v>88317</v>
      </c>
      <c r="D66" s="8" t="s">
        <v>215</v>
      </c>
      <c r="E66" s="6" t="s">
        <v>21</v>
      </c>
      <c r="F66" s="9">
        <v>0.5</v>
      </c>
      <c r="G66" s="10">
        <v>25.46</v>
      </c>
      <c r="H66" s="11">
        <f>TRUNC(F66*G66,2)</f>
        <v>12.73</v>
      </c>
    </row>
    <row r="67" spans="1:8" ht="30" x14ac:dyDescent="0.2">
      <c r="A67" s="5" t="s">
        <v>175</v>
      </c>
      <c r="B67" s="5" t="s">
        <v>176</v>
      </c>
      <c r="C67" s="5" t="s">
        <v>177</v>
      </c>
      <c r="D67" s="5" t="s">
        <v>183</v>
      </c>
      <c r="E67" s="5" t="s">
        <v>179</v>
      </c>
      <c r="F67" s="5" t="s">
        <v>180</v>
      </c>
      <c r="G67" s="5" t="s">
        <v>181</v>
      </c>
      <c r="H67" s="5" t="s">
        <v>182</v>
      </c>
    </row>
    <row r="68" spans="1:8" ht="24" x14ac:dyDescent="0.2">
      <c r="A68" s="6" t="s">
        <v>214</v>
      </c>
      <c r="B68" s="7" t="s">
        <v>19</v>
      </c>
      <c r="C68" s="7">
        <v>98746</v>
      </c>
      <c r="D68" s="21" t="s">
        <v>339</v>
      </c>
      <c r="E68" s="6" t="s">
        <v>35</v>
      </c>
      <c r="F68" s="14">
        <v>1</v>
      </c>
      <c r="G68" s="10">
        <v>68</v>
      </c>
      <c r="H68" s="11">
        <f>TRUNC(F68*G68,2)</f>
        <v>68</v>
      </c>
    </row>
    <row r="69" spans="1:8" x14ac:dyDescent="0.2">
      <c r="A69" s="6" t="s">
        <v>190</v>
      </c>
      <c r="B69" s="7" t="s">
        <v>19</v>
      </c>
      <c r="C69" s="150">
        <v>39996</v>
      </c>
      <c r="D69" s="15" t="s">
        <v>340</v>
      </c>
      <c r="E69" s="17" t="s">
        <v>35</v>
      </c>
      <c r="F69" s="18">
        <v>0.46700000000000003</v>
      </c>
      <c r="G69" s="19">
        <v>4.5999999999999996</v>
      </c>
      <c r="H69" s="11">
        <f t="shared" ref="H69:H71" si="0">TRUNC(F69*G69,2)</f>
        <v>2.14</v>
      </c>
    </row>
    <row r="70" spans="1:8" x14ac:dyDescent="0.2">
      <c r="A70" s="6" t="s">
        <v>192</v>
      </c>
      <c r="B70" s="7" t="s">
        <v>19</v>
      </c>
      <c r="C70" s="150">
        <v>39997</v>
      </c>
      <c r="D70" s="15" t="s">
        <v>341</v>
      </c>
      <c r="E70" s="17" t="s">
        <v>179</v>
      </c>
      <c r="F70" s="18">
        <v>4</v>
      </c>
      <c r="G70" s="19">
        <v>0.42</v>
      </c>
      <c r="H70" s="11">
        <f t="shared" si="0"/>
        <v>1.68</v>
      </c>
    </row>
    <row r="71" spans="1:8" ht="24" x14ac:dyDescent="0.2">
      <c r="A71" s="6" t="s">
        <v>194</v>
      </c>
      <c r="B71" s="7" t="s">
        <v>19</v>
      </c>
      <c r="C71" s="150">
        <v>567</v>
      </c>
      <c r="D71" s="21" t="s">
        <v>342</v>
      </c>
      <c r="E71" s="17" t="s">
        <v>35</v>
      </c>
      <c r="F71" s="18">
        <v>1</v>
      </c>
      <c r="G71" s="19">
        <v>12.94</v>
      </c>
      <c r="H71" s="11">
        <f t="shared" si="0"/>
        <v>12.94</v>
      </c>
    </row>
    <row r="72" spans="1:8" ht="15" x14ac:dyDescent="0.2">
      <c r="A72" s="178" t="s">
        <v>199</v>
      </c>
      <c r="B72" s="179"/>
      <c r="C72" s="179"/>
      <c r="D72" s="179"/>
      <c r="E72" s="179"/>
      <c r="F72" s="179"/>
      <c r="G72" s="180"/>
      <c r="H72" s="12">
        <f>SUM(H65:H71)</f>
        <v>104.05</v>
      </c>
    </row>
    <row r="73" spans="1:8" ht="15.75" x14ac:dyDescent="0.2">
      <c r="A73" s="181" t="s">
        <v>358</v>
      </c>
      <c r="B73" s="182"/>
      <c r="C73" s="182"/>
      <c r="D73" s="182"/>
      <c r="E73" s="182"/>
      <c r="F73" s="182"/>
      <c r="G73" s="182"/>
      <c r="H73" s="183"/>
    </row>
    <row r="74" spans="1:8" ht="15.75" x14ac:dyDescent="0.2">
      <c r="A74" s="184" t="s">
        <v>71</v>
      </c>
      <c r="B74" s="185"/>
      <c r="C74" s="185"/>
      <c r="D74" s="185"/>
      <c r="E74" s="185"/>
      <c r="F74" s="185"/>
      <c r="G74" s="185"/>
      <c r="H74" s="186"/>
    </row>
    <row r="75" spans="1:8" ht="30" x14ac:dyDescent="0.2">
      <c r="A75" s="5" t="s">
        <v>175</v>
      </c>
      <c r="B75" s="5" t="s">
        <v>176</v>
      </c>
      <c r="C75" s="5" t="s">
        <v>177</v>
      </c>
      <c r="D75" s="5" t="s">
        <v>178</v>
      </c>
      <c r="E75" s="5" t="s">
        <v>179</v>
      </c>
      <c r="F75" s="5" t="s">
        <v>180</v>
      </c>
      <c r="G75" s="5" t="s">
        <v>181</v>
      </c>
      <c r="H75" s="5" t="s">
        <v>182</v>
      </c>
    </row>
    <row r="76" spans="1:8" x14ac:dyDescent="0.2">
      <c r="A76" s="6" t="s">
        <v>186</v>
      </c>
      <c r="B76" s="7" t="s">
        <v>70</v>
      </c>
      <c r="C76" s="7">
        <v>10549</v>
      </c>
      <c r="D76" s="8" t="s">
        <v>189</v>
      </c>
      <c r="E76" s="6" t="s">
        <v>21</v>
      </c>
      <c r="F76" s="9">
        <v>0.5</v>
      </c>
      <c r="G76" s="10">
        <v>3.79</v>
      </c>
      <c r="H76" s="11">
        <f>TRUNC(F76*G76,2)</f>
        <v>1.89</v>
      </c>
    </row>
    <row r="77" spans="1:8" x14ac:dyDescent="0.2">
      <c r="A77" s="6" t="s">
        <v>188</v>
      </c>
      <c r="B77" s="7" t="s">
        <v>70</v>
      </c>
      <c r="C77" s="7">
        <v>10550</v>
      </c>
      <c r="D77" s="8" t="s">
        <v>348</v>
      </c>
      <c r="E77" s="6" t="s">
        <v>21</v>
      </c>
      <c r="F77" s="9">
        <v>0.35</v>
      </c>
      <c r="G77" s="10">
        <v>3.68</v>
      </c>
      <c r="H77" s="11">
        <f>TRUNC(F77*G77,2)</f>
        <v>1.28</v>
      </c>
    </row>
    <row r="78" spans="1:8" x14ac:dyDescent="0.2">
      <c r="A78" s="6" t="s">
        <v>214</v>
      </c>
      <c r="B78" s="7" t="s">
        <v>70</v>
      </c>
      <c r="C78" s="7">
        <v>10599</v>
      </c>
      <c r="D78" s="8" t="s">
        <v>349</v>
      </c>
      <c r="E78" s="6" t="s">
        <v>350</v>
      </c>
      <c r="F78" s="9">
        <v>0.23</v>
      </c>
      <c r="G78" s="10">
        <v>3.79</v>
      </c>
      <c r="H78" s="11">
        <f>TRUNC(F78*G78,2)</f>
        <v>0.87</v>
      </c>
    </row>
    <row r="79" spans="1:8" ht="30" x14ac:dyDescent="0.2">
      <c r="A79" s="5" t="s">
        <v>175</v>
      </c>
      <c r="B79" s="5" t="s">
        <v>176</v>
      </c>
      <c r="C79" s="5" t="s">
        <v>177</v>
      </c>
      <c r="D79" s="5" t="s">
        <v>183</v>
      </c>
      <c r="E79" s="5" t="s">
        <v>179</v>
      </c>
      <c r="F79" s="5" t="s">
        <v>180</v>
      </c>
      <c r="G79" s="5" t="s">
        <v>181</v>
      </c>
      <c r="H79" s="5" t="s">
        <v>182</v>
      </c>
    </row>
    <row r="80" spans="1:8" x14ac:dyDescent="0.2">
      <c r="A80" s="6" t="s">
        <v>190</v>
      </c>
      <c r="B80" s="7" t="s">
        <v>70</v>
      </c>
      <c r="C80" s="7">
        <v>8625</v>
      </c>
      <c r="D80" s="21" t="s">
        <v>356</v>
      </c>
      <c r="E80" s="6" t="s">
        <v>357</v>
      </c>
      <c r="F80" s="14">
        <v>0.04</v>
      </c>
      <c r="G80" s="10">
        <v>35</v>
      </c>
      <c r="H80" s="11">
        <f>TRUNC(F80*G80,2)</f>
        <v>1.4</v>
      </c>
    </row>
    <row r="81" spans="1:8" x14ac:dyDescent="0.2">
      <c r="A81" s="6" t="s">
        <v>192</v>
      </c>
      <c r="B81" s="7" t="s">
        <v>70</v>
      </c>
      <c r="C81" s="150">
        <v>8811</v>
      </c>
      <c r="D81" s="15" t="s">
        <v>355</v>
      </c>
      <c r="E81" s="17" t="s">
        <v>35</v>
      </c>
      <c r="F81" s="18">
        <v>1</v>
      </c>
      <c r="G81" s="19">
        <v>14.47</v>
      </c>
      <c r="H81" s="11">
        <f>TRUNC(F81*G81,2)</f>
        <v>14.47</v>
      </c>
    </row>
    <row r="82" spans="1:8" ht="24" x14ac:dyDescent="0.2">
      <c r="A82" s="6" t="s">
        <v>194</v>
      </c>
      <c r="B82" s="7" t="s">
        <v>70</v>
      </c>
      <c r="C82" s="150">
        <v>131</v>
      </c>
      <c r="D82" s="21" t="s">
        <v>354</v>
      </c>
      <c r="E82" s="17" t="s">
        <v>67</v>
      </c>
      <c r="F82" s="18">
        <v>0.02</v>
      </c>
      <c r="G82" s="19">
        <v>48.23</v>
      </c>
      <c r="H82" s="11">
        <f>TRUNC(F82*G82,2)</f>
        <v>0.96</v>
      </c>
    </row>
    <row r="83" spans="1:8" x14ac:dyDescent="0.2">
      <c r="A83" s="6" t="s">
        <v>197</v>
      </c>
      <c r="B83" s="7" t="s">
        <v>70</v>
      </c>
      <c r="C83" s="150">
        <v>4257</v>
      </c>
      <c r="D83" s="21" t="s">
        <v>353</v>
      </c>
      <c r="E83" s="17" t="s">
        <v>21</v>
      </c>
      <c r="F83" s="18">
        <v>0.23</v>
      </c>
      <c r="G83" s="19">
        <v>15.9</v>
      </c>
      <c r="H83" s="11">
        <f>TRUNC(F83*G83,2)</f>
        <v>3.65</v>
      </c>
    </row>
    <row r="84" spans="1:8" x14ac:dyDescent="0.2">
      <c r="A84" s="6" t="s">
        <v>204</v>
      </c>
      <c r="B84" s="7" t="s">
        <v>70</v>
      </c>
      <c r="C84" s="150">
        <v>4750</v>
      </c>
      <c r="D84" s="21" t="s">
        <v>348</v>
      </c>
      <c r="E84" s="17" t="s">
        <v>21</v>
      </c>
      <c r="F84" s="18">
        <v>0.35</v>
      </c>
      <c r="G84" s="19">
        <v>16.489999999999998</v>
      </c>
      <c r="H84" s="11">
        <f>TRUNC(F84*G84,2)</f>
        <v>5.77</v>
      </c>
    </row>
    <row r="85" spans="1:8" x14ac:dyDescent="0.2">
      <c r="A85" s="6" t="s">
        <v>351</v>
      </c>
      <c r="B85" s="7" t="s">
        <v>70</v>
      </c>
      <c r="C85" s="150">
        <v>6111</v>
      </c>
      <c r="D85" s="21" t="s">
        <v>352</v>
      </c>
      <c r="E85" s="17" t="s">
        <v>21</v>
      </c>
      <c r="F85" s="18">
        <v>0.5</v>
      </c>
      <c r="G85" s="19">
        <v>11.65</v>
      </c>
      <c r="H85" s="11">
        <v>5.86</v>
      </c>
    </row>
    <row r="86" spans="1:8" ht="15" x14ac:dyDescent="0.2">
      <c r="A86" s="178" t="s">
        <v>199</v>
      </c>
      <c r="B86" s="179"/>
      <c r="C86" s="179"/>
      <c r="D86" s="179"/>
      <c r="E86" s="179"/>
      <c r="F86" s="179"/>
      <c r="G86" s="180"/>
      <c r="H86" s="12">
        <f>SUM(H76:H85)</f>
        <v>36.15</v>
      </c>
    </row>
    <row r="87" spans="1:8" ht="15.75" x14ac:dyDescent="0.2">
      <c r="A87" s="181" t="s">
        <v>359</v>
      </c>
      <c r="B87" s="182"/>
      <c r="C87" s="182"/>
      <c r="D87" s="182"/>
      <c r="E87" s="182"/>
      <c r="F87" s="182"/>
      <c r="G87" s="182"/>
      <c r="H87" s="183"/>
    </row>
    <row r="88" spans="1:8" ht="15.75" x14ac:dyDescent="0.2">
      <c r="A88" s="184" t="s">
        <v>75</v>
      </c>
      <c r="B88" s="185"/>
      <c r="C88" s="185"/>
      <c r="D88" s="185"/>
      <c r="E88" s="185"/>
      <c r="F88" s="185"/>
      <c r="G88" s="185"/>
      <c r="H88" s="186"/>
    </row>
    <row r="89" spans="1:8" ht="30" x14ac:dyDescent="0.2">
      <c r="A89" s="5" t="s">
        <v>175</v>
      </c>
      <c r="B89" s="5" t="s">
        <v>176</v>
      </c>
      <c r="C89" s="5" t="s">
        <v>177</v>
      </c>
      <c r="D89" s="5" t="s">
        <v>178</v>
      </c>
      <c r="E89" s="5" t="s">
        <v>179</v>
      </c>
      <c r="F89" s="5" t="s">
        <v>180</v>
      </c>
      <c r="G89" s="5" t="s">
        <v>181</v>
      </c>
      <c r="H89" s="5" t="s">
        <v>182</v>
      </c>
    </row>
    <row r="90" spans="1:8" x14ac:dyDescent="0.2">
      <c r="A90" s="6" t="s">
        <v>188</v>
      </c>
      <c r="B90" s="7" t="s">
        <v>70</v>
      </c>
      <c r="C90" s="7">
        <v>10550</v>
      </c>
      <c r="D90" s="8" t="s">
        <v>348</v>
      </c>
      <c r="E90" s="6" t="s">
        <v>21</v>
      </c>
      <c r="F90" s="9">
        <v>0.8</v>
      </c>
      <c r="G90" s="10">
        <v>3.68</v>
      </c>
      <c r="H90" s="11">
        <f>TRUNC(F90*G90,2)</f>
        <v>2.94</v>
      </c>
    </row>
    <row r="91" spans="1:8" ht="30" x14ac:dyDescent="0.2">
      <c r="A91" s="5" t="s">
        <v>175</v>
      </c>
      <c r="B91" s="5" t="s">
        <v>176</v>
      </c>
      <c r="C91" s="5" t="s">
        <v>177</v>
      </c>
      <c r="D91" s="5" t="s">
        <v>183</v>
      </c>
      <c r="E91" s="5" t="s">
        <v>179</v>
      </c>
      <c r="F91" s="5" t="s">
        <v>180</v>
      </c>
      <c r="G91" s="5" t="s">
        <v>181</v>
      </c>
      <c r="H91" s="5" t="s">
        <v>182</v>
      </c>
    </row>
    <row r="92" spans="1:8" ht="24" x14ac:dyDescent="0.2">
      <c r="A92" s="6" t="s">
        <v>194</v>
      </c>
      <c r="B92" s="7" t="s">
        <v>19</v>
      </c>
      <c r="C92" s="150">
        <v>156</v>
      </c>
      <c r="D92" s="21" t="s">
        <v>360</v>
      </c>
      <c r="E92" s="17" t="s">
        <v>67</v>
      </c>
      <c r="F92" s="18">
        <v>1</v>
      </c>
      <c r="G92" s="19">
        <v>56.4</v>
      </c>
      <c r="H92" s="11">
        <f>TRUNC(F92*G92,2)</f>
        <v>56.4</v>
      </c>
    </row>
    <row r="93" spans="1:8" x14ac:dyDescent="0.2">
      <c r="A93" s="6" t="s">
        <v>204</v>
      </c>
      <c r="B93" s="7" t="s">
        <v>70</v>
      </c>
      <c r="C93" s="150">
        <v>4750</v>
      </c>
      <c r="D93" s="21" t="s">
        <v>348</v>
      </c>
      <c r="E93" s="17" t="s">
        <v>21</v>
      </c>
      <c r="F93" s="18">
        <v>0.8</v>
      </c>
      <c r="G93" s="19">
        <v>16.489999999999998</v>
      </c>
      <c r="H93" s="11">
        <f>TRUNC(F93*G93,2)</f>
        <v>13.19</v>
      </c>
    </row>
    <row r="94" spans="1:8" ht="15" x14ac:dyDescent="0.2">
      <c r="A94" s="178" t="s">
        <v>199</v>
      </c>
      <c r="B94" s="179"/>
      <c r="C94" s="179"/>
      <c r="D94" s="179"/>
      <c r="E94" s="179"/>
      <c r="F94" s="179"/>
      <c r="G94" s="180"/>
      <c r="H94" s="12">
        <f>SUM(H90:H93)</f>
        <v>72.53</v>
      </c>
    </row>
    <row r="95" spans="1:8" ht="15.75" x14ac:dyDescent="0.2">
      <c r="A95" s="181" t="s">
        <v>361</v>
      </c>
      <c r="B95" s="182"/>
      <c r="C95" s="182"/>
      <c r="D95" s="182"/>
      <c r="E95" s="182"/>
      <c r="F95" s="182"/>
      <c r="G95" s="182"/>
      <c r="H95" s="183"/>
    </row>
    <row r="96" spans="1:8" ht="15.75" x14ac:dyDescent="0.2">
      <c r="A96" s="184" t="s">
        <v>118</v>
      </c>
      <c r="B96" s="185"/>
      <c r="C96" s="185"/>
      <c r="D96" s="185"/>
      <c r="E96" s="185"/>
      <c r="F96" s="185"/>
      <c r="G96" s="185"/>
      <c r="H96" s="186"/>
    </row>
    <row r="97" spans="1:8" ht="30" x14ac:dyDescent="0.2">
      <c r="A97" s="5" t="s">
        <v>175</v>
      </c>
      <c r="B97" s="5" t="s">
        <v>176</v>
      </c>
      <c r="C97" s="5" t="s">
        <v>177</v>
      </c>
      <c r="D97" s="5" t="s">
        <v>178</v>
      </c>
      <c r="E97" s="5" t="s">
        <v>179</v>
      </c>
      <c r="F97" s="5" t="s">
        <v>180</v>
      </c>
      <c r="G97" s="5" t="s">
        <v>181</v>
      </c>
      <c r="H97" s="5" t="s">
        <v>182</v>
      </c>
    </row>
    <row r="98" spans="1:8" x14ac:dyDescent="0.2">
      <c r="A98" s="6" t="s">
        <v>188</v>
      </c>
      <c r="B98" s="7" t="s">
        <v>70</v>
      </c>
      <c r="C98" s="7">
        <v>10549</v>
      </c>
      <c r="D98" s="8" t="s">
        <v>362</v>
      </c>
      <c r="E98" s="6" t="s">
        <v>21</v>
      </c>
      <c r="F98" s="9">
        <v>0.5</v>
      </c>
      <c r="G98" s="10">
        <v>3.79</v>
      </c>
      <c r="H98" s="11">
        <f>TRUNC(F98*G98,2)</f>
        <v>1.89</v>
      </c>
    </row>
    <row r="99" spans="1:8" x14ac:dyDescent="0.2">
      <c r="A99" s="6" t="s">
        <v>214</v>
      </c>
      <c r="B99" s="7" t="s">
        <v>70</v>
      </c>
      <c r="C99" s="7">
        <v>10552</v>
      </c>
      <c r="D99" s="8" t="s">
        <v>363</v>
      </c>
      <c r="E99" s="6" t="s">
        <v>21</v>
      </c>
      <c r="F99" s="9">
        <v>0.5</v>
      </c>
      <c r="G99" s="10">
        <v>3.63</v>
      </c>
      <c r="H99" s="11">
        <f>TRUNC(F99*G99,2)</f>
        <v>1.81</v>
      </c>
    </row>
    <row r="100" spans="1:8" ht="30" x14ac:dyDescent="0.2">
      <c r="A100" s="5" t="s">
        <v>175</v>
      </c>
      <c r="B100" s="5" t="s">
        <v>176</v>
      </c>
      <c r="C100" s="5" t="s">
        <v>177</v>
      </c>
      <c r="D100" s="5" t="s">
        <v>183</v>
      </c>
      <c r="E100" s="5" t="s">
        <v>179</v>
      </c>
      <c r="F100" s="5" t="s">
        <v>180</v>
      </c>
      <c r="G100" s="5" t="s">
        <v>181</v>
      </c>
      <c r="H100" s="5" t="s">
        <v>182</v>
      </c>
    </row>
    <row r="101" spans="1:8" ht="24" x14ac:dyDescent="0.2">
      <c r="A101" s="6" t="s">
        <v>190</v>
      </c>
      <c r="B101" s="7" t="s">
        <v>70</v>
      </c>
      <c r="C101" s="150">
        <v>13947</v>
      </c>
      <c r="D101" s="21" t="s">
        <v>364</v>
      </c>
      <c r="E101" s="17" t="s">
        <v>200</v>
      </c>
      <c r="F101" s="18">
        <v>1</v>
      </c>
      <c r="G101" s="19">
        <v>143.37</v>
      </c>
      <c r="H101" s="11">
        <f>TRUNC(F101*G101,2)</f>
        <v>143.37</v>
      </c>
    </row>
    <row r="102" spans="1:8" x14ac:dyDescent="0.2">
      <c r="A102" s="6" t="s">
        <v>192</v>
      </c>
      <c r="B102" s="7" t="s">
        <v>19</v>
      </c>
      <c r="C102" s="150">
        <v>2436</v>
      </c>
      <c r="D102" s="21" t="s">
        <v>365</v>
      </c>
      <c r="E102" s="17" t="s">
        <v>21</v>
      </c>
      <c r="F102" s="18">
        <v>0.5</v>
      </c>
      <c r="G102" s="19">
        <v>16.510000000000002</v>
      </c>
      <c r="H102" s="11">
        <f>TRUNC(F102*G102,2)</f>
        <v>8.25</v>
      </c>
    </row>
    <row r="103" spans="1:8" x14ac:dyDescent="0.2">
      <c r="A103" s="6" t="s">
        <v>194</v>
      </c>
      <c r="B103" s="150" t="s">
        <v>19</v>
      </c>
      <c r="C103" s="150">
        <v>6111</v>
      </c>
      <c r="D103" s="21" t="s">
        <v>352</v>
      </c>
      <c r="E103" s="17" t="s">
        <v>21</v>
      </c>
      <c r="F103" s="18">
        <v>0.5</v>
      </c>
      <c r="G103" s="19">
        <v>11.65</v>
      </c>
      <c r="H103" s="11">
        <v>5.86</v>
      </c>
    </row>
    <row r="104" spans="1:8" ht="15" x14ac:dyDescent="0.2">
      <c r="A104" s="178" t="s">
        <v>199</v>
      </c>
      <c r="B104" s="179"/>
      <c r="C104" s="179"/>
      <c r="D104" s="179"/>
      <c r="E104" s="179"/>
      <c r="F104" s="179"/>
      <c r="G104" s="180"/>
      <c r="H104" s="12">
        <f>SUM(H98:H103)</f>
        <v>161.18</v>
      </c>
    </row>
  </sheetData>
  <mergeCells count="38">
    <mergeCell ref="A19:H19"/>
    <mergeCell ref="A20:H20"/>
    <mergeCell ref="A24:G24"/>
    <mergeCell ref="A25:H25"/>
    <mergeCell ref="A7:H7"/>
    <mergeCell ref="A8:H8"/>
    <mergeCell ref="A18:G18"/>
    <mergeCell ref="A1:H1"/>
    <mergeCell ref="A2:H2"/>
    <mergeCell ref="B3:F3"/>
    <mergeCell ref="B4:F4"/>
    <mergeCell ref="G4:G6"/>
    <mergeCell ref="H4:H6"/>
    <mergeCell ref="B5:F5"/>
    <mergeCell ref="B6:F6"/>
    <mergeCell ref="A62:H62"/>
    <mergeCell ref="A63:H63"/>
    <mergeCell ref="A72:G72"/>
    <mergeCell ref="A26:H26"/>
    <mergeCell ref="A54:H54"/>
    <mergeCell ref="A55:H55"/>
    <mergeCell ref="A60:G60"/>
    <mergeCell ref="A38:H38"/>
    <mergeCell ref="A39:H39"/>
    <mergeCell ref="A46:G46"/>
    <mergeCell ref="A48:H48"/>
    <mergeCell ref="A49:H49"/>
    <mergeCell ref="A52:G52"/>
    <mergeCell ref="A37:G37"/>
    <mergeCell ref="A94:G94"/>
    <mergeCell ref="A95:H95"/>
    <mergeCell ref="A96:H96"/>
    <mergeCell ref="A104:G104"/>
    <mergeCell ref="A73:H73"/>
    <mergeCell ref="A74:H74"/>
    <mergeCell ref="A86:G86"/>
    <mergeCell ref="A87:H87"/>
    <mergeCell ref="A88:H88"/>
  </mergeCells>
  <pageMargins left="0.511811024" right="0.511811024" top="0.78740157499999996" bottom="0.78740157499999996" header="0.31496062000000002" footer="0.31496062000000002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view="pageBreakPreview" zoomScale="95" zoomScaleNormal="100" zoomScaleSheetLayoutView="95" workbookViewId="0">
      <selection activeCell="N17" sqref="N17"/>
    </sheetView>
  </sheetViews>
  <sheetFormatPr defaultColWidth="8.125" defaultRowHeight="14.25" x14ac:dyDescent="0.2"/>
  <cols>
    <col min="1" max="1" width="8" style="51" customWidth="1"/>
    <col min="2" max="2" width="29.875" style="51" customWidth="1"/>
    <col min="3" max="3" width="19.125" style="51" bestFit="1" customWidth="1"/>
    <col min="4" max="4" width="10.375" style="51" customWidth="1"/>
    <col min="5" max="5" width="16.75" style="146" bestFit="1" customWidth="1"/>
    <col min="6" max="6" width="7.5" style="147" customWidth="1"/>
    <col min="7" max="7" width="15.25" style="147" customWidth="1"/>
    <col min="8" max="8" width="8.5" style="147" customWidth="1"/>
    <col min="9" max="9" width="32.625" style="146" customWidth="1"/>
    <col min="10" max="10" width="8" style="51" customWidth="1"/>
    <col min="11" max="11" width="20.25" style="51" customWidth="1"/>
    <col min="12" max="253" width="8" style="51" customWidth="1"/>
    <col min="254" max="254" width="61.875" style="51" bestFit="1" customWidth="1"/>
    <col min="255" max="255" width="17.75" style="51" customWidth="1"/>
    <col min="256" max="256" width="8.125" style="51"/>
    <col min="257" max="257" width="8" style="51" customWidth="1"/>
    <col min="258" max="258" width="49.625" style="51" customWidth="1"/>
    <col min="259" max="259" width="17.75" style="51" customWidth="1"/>
    <col min="260" max="260" width="8.125" style="51" customWidth="1"/>
    <col min="261" max="261" width="15.75" style="51" customWidth="1"/>
    <col min="262" max="262" width="7.5" style="51" customWidth="1"/>
    <col min="263" max="263" width="17.625" style="51" customWidth="1"/>
    <col min="264" max="264" width="8.875" style="51" customWidth="1"/>
    <col min="265" max="265" width="15.625" style="51" customWidth="1"/>
    <col min="266" max="266" width="8" style="51" customWidth="1"/>
    <col min="267" max="267" width="20.25" style="51" customWidth="1"/>
    <col min="268" max="509" width="8" style="51" customWidth="1"/>
    <col min="510" max="510" width="61.875" style="51" bestFit="1" customWidth="1"/>
    <col min="511" max="511" width="17.75" style="51" customWidth="1"/>
    <col min="512" max="512" width="8.125" style="51"/>
    <col min="513" max="513" width="8" style="51" customWidth="1"/>
    <col min="514" max="514" width="49.625" style="51" customWidth="1"/>
    <col min="515" max="515" width="17.75" style="51" customWidth="1"/>
    <col min="516" max="516" width="8.125" style="51" customWidth="1"/>
    <col min="517" max="517" width="15.75" style="51" customWidth="1"/>
    <col min="518" max="518" width="7.5" style="51" customWidth="1"/>
    <col min="519" max="519" width="17.625" style="51" customWidth="1"/>
    <col min="520" max="520" width="8.875" style="51" customWidth="1"/>
    <col min="521" max="521" width="15.625" style="51" customWidth="1"/>
    <col min="522" max="522" width="8" style="51" customWidth="1"/>
    <col min="523" max="523" width="20.25" style="51" customWidth="1"/>
    <col min="524" max="765" width="8" style="51" customWidth="1"/>
    <col min="766" max="766" width="61.875" style="51" bestFit="1" customWidth="1"/>
    <col min="767" max="767" width="17.75" style="51" customWidth="1"/>
    <col min="768" max="768" width="8.125" style="51"/>
    <col min="769" max="769" width="8" style="51" customWidth="1"/>
    <col min="770" max="770" width="49.625" style="51" customWidth="1"/>
    <col min="771" max="771" width="17.75" style="51" customWidth="1"/>
    <col min="772" max="772" width="8.125" style="51" customWidth="1"/>
    <col min="773" max="773" width="15.75" style="51" customWidth="1"/>
    <col min="774" max="774" width="7.5" style="51" customWidth="1"/>
    <col min="775" max="775" width="17.625" style="51" customWidth="1"/>
    <col min="776" max="776" width="8.875" style="51" customWidth="1"/>
    <col min="777" max="777" width="15.625" style="51" customWidth="1"/>
    <col min="778" max="778" width="8" style="51" customWidth="1"/>
    <col min="779" max="779" width="20.25" style="51" customWidth="1"/>
    <col min="780" max="1021" width="8" style="51" customWidth="1"/>
    <col min="1022" max="1022" width="61.875" style="51" bestFit="1" customWidth="1"/>
    <col min="1023" max="1023" width="17.75" style="51" customWidth="1"/>
    <col min="1024" max="1024" width="8.125" style="51"/>
    <col min="1025" max="1025" width="8" style="51" customWidth="1"/>
    <col min="1026" max="1026" width="49.625" style="51" customWidth="1"/>
    <col min="1027" max="1027" width="17.75" style="51" customWidth="1"/>
    <col min="1028" max="1028" width="8.125" style="51" customWidth="1"/>
    <col min="1029" max="1029" width="15.75" style="51" customWidth="1"/>
    <col min="1030" max="1030" width="7.5" style="51" customWidth="1"/>
    <col min="1031" max="1031" width="17.625" style="51" customWidth="1"/>
    <col min="1032" max="1032" width="8.875" style="51" customWidth="1"/>
    <col min="1033" max="1033" width="15.625" style="51" customWidth="1"/>
    <col min="1034" max="1034" width="8" style="51" customWidth="1"/>
    <col min="1035" max="1035" width="20.25" style="51" customWidth="1"/>
    <col min="1036" max="1277" width="8" style="51" customWidth="1"/>
    <col min="1278" max="1278" width="61.875" style="51" bestFit="1" customWidth="1"/>
    <col min="1279" max="1279" width="17.75" style="51" customWidth="1"/>
    <col min="1280" max="1280" width="8.125" style="51"/>
    <col min="1281" max="1281" width="8" style="51" customWidth="1"/>
    <col min="1282" max="1282" width="49.625" style="51" customWidth="1"/>
    <col min="1283" max="1283" width="17.75" style="51" customWidth="1"/>
    <col min="1284" max="1284" width="8.125" style="51" customWidth="1"/>
    <col min="1285" max="1285" width="15.75" style="51" customWidth="1"/>
    <col min="1286" max="1286" width="7.5" style="51" customWidth="1"/>
    <col min="1287" max="1287" width="17.625" style="51" customWidth="1"/>
    <col min="1288" max="1288" width="8.875" style="51" customWidth="1"/>
    <col min="1289" max="1289" width="15.625" style="51" customWidth="1"/>
    <col min="1290" max="1290" width="8" style="51" customWidth="1"/>
    <col min="1291" max="1291" width="20.25" style="51" customWidth="1"/>
    <col min="1292" max="1533" width="8" style="51" customWidth="1"/>
    <col min="1534" max="1534" width="61.875" style="51" bestFit="1" customWidth="1"/>
    <col min="1535" max="1535" width="17.75" style="51" customWidth="1"/>
    <col min="1536" max="1536" width="8.125" style="51"/>
    <col min="1537" max="1537" width="8" style="51" customWidth="1"/>
    <col min="1538" max="1538" width="49.625" style="51" customWidth="1"/>
    <col min="1539" max="1539" width="17.75" style="51" customWidth="1"/>
    <col min="1540" max="1540" width="8.125" style="51" customWidth="1"/>
    <col min="1541" max="1541" width="15.75" style="51" customWidth="1"/>
    <col min="1542" max="1542" width="7.5" style="51" customWidth="1"/>
    <col min="1543" max="1543" width="17.625" style="51" customWidth="1"/>
    <col min="1544" max="1544" width="8.875" style="51" customWidth="1"/>
    <col min="1545" max="1545" width="15.625" style="51" customWidth="1"/>
    <col min="1546" max="1546" width="8" style="51" customWidth="1"/>
    <col min="1547" max="1547" width="20.25" style="51" customWidth="1"/>
    <col min="1548" max="1789" width="8" style="51" customWidth="1"/>
    <col min="1790" max="1790" width="61.875" style="51" bestFit="1" customWidth="1"/>
    <col min="1791" max="1791" width="17.75" style="51" customWidth="1"/>
    <col min="1792" max="1792" width="8.125" style="51"/>
    <col min="1793" max="1793" width="8" style="51" customWidth="1"/>
    <col min="1794" max="1794" width="49.625" style="51" customWidth="1"/>
    <col min="1795" max="1795" width="17.75" style="51" customWidth="1"/>
    <col min="1796" max="1796" width="8.125" style="51" customWidth="1"/>
    <col min="1797" max="1797" width="15.75" style="51" customWidth="1"/>
    <col min="1798" max="1798" width="7.5" style="51" customWidth="1"/>
    <col min="1799" max="1799" width="17.625" style="51" customWidth="1"/>
    <col min="1800" max="1800" width="8.875" style="51" customWidth="1"/>
    <col min="1801" max="1801" width="15.625" style="51" customWidth="1"/>
    <col min="1802" max="1802" width="8" style="51" customWidth="1"/>
    <col min="1803" max="1803" width="20.25" style="51" customWidth="1"/>
    <col min="1804" max="2045" width="8" style="51" customWidth="1"/>
    <col min="2046" max="2046" width="61.875" style="51" bestFit="1" customWidth="1"/>
    <col min="2047" max="2047" width="17.75" style="51" customWidth="1"/>
    <col min="2048" max="2048" width="8.125" style="51"/>
    <col min="2049" max="2049" width="8" style="51" customWidth="1"/>
    <col min="2050" max="2050" width="49.625" style="51" customWidth="1"/>
    <col min="2051" max="2051" width="17.75" style="51" customWidth="1"/>
    <col min="2052" max="2052" width="8.125" style="51" customWidth="1"/>
    <col min="2053" max="2053" width="15.75" style="51" customWidth="1"/>
    <col min="2054" max="2054" width="7.5" style="51" customWidth="1"/>
    <col min="2055" max="2055" width="17.625" style="51" customWidth="1"/>
    <col min="2056" max="2056" width="8.875" style="51" customWidth="1"/>
    <col min="2057" max="2057" width="15.625" style="51" customWidth="1"/>
    <col min="2058" max="2058" width="8" style="51" customWidth="1"/>
    <col min="2059" max="2059" width="20.25" style="51" customWidth="1"/>
    <col min="2060" max="2301" width="8" style="51" customWidth="1"/>
    <col min="2302" max="2302" width="61.875" style="51" bestFit="1" customWidth="1"/>
    <col min="2303" max="2303" width="17.75" style="51" customWidth="1"/>
    <col min="2304" max="2304" width="8.125" style="51"/>
    <col min="2305" max="2305" width="8" style="51" customWidth="1"/>
    <col min="2306" max="2306" width="49.625" style="51" customWidth="1"/>
    <col min="2307" max="2307" width="17.75" style="51" customWidth="1"/>
    <col min="2308" max="2308" width="8.125" style="51" customWidth="1"/>
    <col min="2309" max="2309" width="15.75" style="51" customWidth="1"/>
    <col min="2310" max="2310" width="7.5" style="51" customWidth="1"/>
    <col min="2311" max="2311" width="17.625" style="51" customWidth="1"/>
    <col min="2312" max="2312" width="8.875" style="51" customWidth="1"/>
    <col min="2313" max="2313" width="15.625" style="51" customWidth="1"/>
    <col min="2314" max="2314" width="8" style="51" customWidth="1"/>
    <col min="2315" max="2315" width="20.25" style="51" customWidth="1"/>
    <col min="2316" max="2557" width="8" style="51" customWidth="1"/>
    <col min="2558" max="2558" width="61.875" style="51" bestFit="1" customWidth="1"/>
    <col min="2559" max="2559" width="17.75" style="51" customWidth="1"/>
    <col min="2560" max="2560" width="8.125" style="51"/>
    <col min="2561" max="2561" width="8" style="51" customWidth="1"/>
    <col min="2562" max="2562" width="49.625" style="51" customWidth="1"/>
    <col min="2563" max="2563" width="17.75" style="51" customWidth="1"/>
    <col min="2564" max="2564" width="8.125" style="51" customWidth="1"/>
    <col min="2565" max="2565" width="15.75" style="51" customWidth="1"/>
    <col min="2566" max="2566" width="7.5" style="51" customWidth="1"/>
    <col min="2567" max="2567" width="17.625" style="51" customWidth="1"/>
    <col min="2568" max="2568" width="8.875" style="51" customWidth="1"/>
    <col min="2569" max="2569" width="15.625" style="51" customWidth="1"/>
    <col min="2570" max="2570" width="8" style="51" customWidth="1"/>
    <col min="2571" max="2571" width="20.25" style="51" customWidth="1"/>
    <col min="2572" max="2813" width="8" style="51" customWidth="1"/>
    <col min="2814" max="2814" width="61.875" style="51" bestFit="1" customWidth="1"/>
    <col min="2815" max="2815" width="17.75" style="51" customWidth="1"/>
    <col min="2816" max="2816" width="8.125" style="51"/>
    <col min="2817" max="2817" width="8" style="51" customWidth="1"/>
    <col min="2818" max="2818" width="49.625" style="51" customWidth="1"/>
    <col min="2819" max="2819" width="17.75" style="51" customWidth="1"/>
    <col min="2820" max="2820" width="8.125" style="51" customWidth="1"/>
    <col min="2821" max="2821" width="15.75" style="51" customWidth="1"/>
    <col min="2822" max="2822" width="7.5" style="51" customWidth="1"/>
    <col min="2823" max="2823" width="17.625" style="51" customWidth="1"/>
    <col min="2824" max="2824" width="8.875" style="51" customWidth="1"/>
    <col min="2825" max="2825" width="15.625" style="51" customWidth="1"/>
    <col min="2826" max="2826" width="8" style="51" customWidth="1"/>
    <col min="2827" max="2827" width="20.25" style="51" customWidth="1"/>
    <col min="2828" max="3069" width="8" style="51" customWidth="1"/>
    <col min="3070" max="3070" width="61.875" style="51" bestFit="1" customWidth="1"/>
    <col min="3071" max="3071" width="17.75" style="51" customWidth="1"/>
    <col min="3072" max="3072" width="8.125" style="51"/>
    <col min="3073" max="3073" width="8" style="51" customWidth="1"/>
    <col min="3074" max="3074" width="49.625" style="51" customWidth="1"/>
    <col min="3075" max="3075" width="17.75" style="51" customWidth="1"/>
    <col min="3076" max="3076" width="8.125" style="51" customWidth="1"/>
    <col min="3077" max="3077" width="15.75" style="51" customWidth="1"/>
    <col min="3078" max="3078" width="7.5" style="51" customWidth="1"/>
    <col min="3079" max="3079" width="17.625" style="51" customWidth="1"/>
    <col min="3080" max="3080" width="8.875" style="51" customWidth="1"/>
    <col min="3081" max="3081" width="15.625" style="51" customWidth="1"/>
    <col min="3082" max="3082" width="8" style="51" customWidth="1"/>
    <col min="3083" max="3083" width="20.25" style="51" customWidth="1"/>
    <col min="3084" max="3325" width="8" style="51" customWidth="1"/>
    <col min="3326" max="3326" width="61.875" style="51" bestFit="1" customWidth="1"/>
    <col min="3327" max="3327" width="17.75" style="51" customWidth="1"/>
    <col min="3328" max="3328" width="8.125" style="51"/>
    <col min="3329" max="3329" width="8" style="51" customWidth="1"/>
    <col min="3330" max="3330" width="49.625" style="51" customWidth="1"/>
    <col min="3331" max="3331" width="17.75" style="51" customWidth="1"/>
    <col min="3332" max="3332" width="8.125" style="51" customWidth="1"/>
    <col min="3333" max="3333" width="15.75" style="51" customWidth="1"/>
    <col min="3334" max="3334" width="7.5" style="51" customWidth="1"/>
    <col min="3335" max="3335" width="17.625" style="51" customWidth="1"/>
    <col min="3336" max="3336" width="8.875" style="51" customWidth="1"/>
    <col min="3337" max="3337" width="15.625" style="51" customWidth="1"/>
    <col min="3338" max="3338" width="8" style="51" customWidth="1"/>
    <col min="3339" max="3339" width="20.25" style="51" customWidth="1"/>
    <col min="3340" max="3581" width="8" style="51" customWidth="1"/>
    <col min="3582" max="3582" width="61.875" style="51" bestFit="1" customWidth="1"/>
    <col min="3583" max="3583" width="17.75" style="51" customWidth="1"/>
    <col min="3584" max="3584" width="8.125" style="51"/>
    <col min="3585" max="3585" width="8" style="51" customWidth="1"/>
    <col min="3586" max="3586" width="49.625" style="51" customWidth="1"/>
    <col min="3587" max="3587" width="17.75" style="51" customWidth="1"/>
    <col min="3588" max="3588" width="8.125" style="51" customWidth="1"/>
    <col min="3589" max="3589" width="15.75" style="51" customWidth="1"/>
    <col min="3590" max="3590" width="7.5" style="51" customWidth="1"/>
    <col min="3591" max="3591" width="17.625" style="51" customWidth="1"/>
    <col min="3592" max="3592" width="8.875" style="51" customWidth="1"/>
    <col min="3593" max="3593" width="15.625" style="51" customWidth="1"/>
    <col min="3594" max="3594" width="8" style="51" customWidth="1"/>
    <col min="3595" max="3595" width="20.25" style="51" customWidth="1"/>
    <col min="3596" max="3837" width="8" style="51" customWidth="1"/>
    <col min="3838" max="3838" width="61.875" style="51" bestFit="1" customWidth="1"/>
    <col min="3839" max="3839" width="17.75" style="51" customWidth="1"/>
    <col min="3840" max="3840" width="8.125" style="51"/>
    <col min="3841" max="3841" width="8" style="51" customWidth="1"/>
    <col min="3842" max="3842" width="49.625" style="51" customWidth="1"/>
    <col min="3843" max="3843" width="17.75" style="51" customWidth="1"/>
    <col min="3844" max="3844" width="8.125" style="51" customWidth="1"/>
    <col min="3845" max="3845" width="15.75" style="51" customWidth="1"/>
    <col min="3846" max="3846" width="7.5" style="51" customWidth="1"/>
    <col min="3847" max="3847" width="17.625" style="51" customWidth="1"/>
    <col min="3848" max="3848" width="8.875" style="51" customWidth="1"/>
    <col min="3849" max="3849" width="15.625" style="51" customWidth="1"/>
    <col min="3850" max="3850" width="8" style="51" customWidth="1"/>
    <col min="3851" max="3851" width="20.25" style="51" customWidth="1"/>
    <col min="3852" max="4093" width="8" style="51" customWidth="1"/>
    <col min="4094" max="4094" width="61.875" style="51" bestFit="1" customWidth="1"/>
    <col min="4095" max="4095" width="17.75" style="51" customWidth="1"/>
    <col min="4096" max="4096" width="8.125" style="51"/>
    <col min="4097" max="4097" width="8" style="51" customWidth="1"/>
    <col min="4098" max="4098" width="49.625" style="51" customWidth="1"/>
    <col min="4099" max="4099" width="17.75" style="51" customWidth="1"/>
    <col min="4100" max="4100" width="8.125" style="51" customWidth="1"/>
    <col min="4101" max="4101" width="15.75" style="51" customWidth="1"/>
    <col min="4102" max="4102" width="7.5" style="51" customWidth="1"/>
    <col min="4103" max="4103" width="17.625" style="51" customWidth="1"/>
    <col min="4104" max="4104" width="8.875" style="51" customWidth="1"/>
    <col min="4105" max="4105" width="15.625" style="51" customWidth="1"/>
    <col min="4106" max="4106" width="8" style="51" customWidth="1"/>
    <col min="4107" max="4107" width="20.25" style="51" customWidth="1"/>
    <col min="4108" max="4349" width="8" style="51" customWidth="1"/>
    <col min="4350" max="4350" width="61.875" style="51" bestFit="1" customWidth="1"/>
    <col min="4351" max="4351" width="17.75" style="51" customWidth="1"/>
    <col min="4352" max="4352" width="8.125" style="51"/>
    <col min="4353" max="4353" width="8" style="51" customWidth="1"/>
    <col min="4354" max="4354" width="49.625" style="51" customWidth="1"/>
    <col min="4355" max="4355" width="17.75" style="51" customWidth="1"/>
    <col min="4356" max="4356" width="8.125" style="51" customWidth="1"/>
    <col min="4357" max="4357" width="15.75" style="51" customWidth="1"/>
    <col min="4358" max="4358" width="7.5" style="51" customWidth="1"/>
    <col min="4359" max="4359" width="17.625" style="51" customWidth="1"/>
    <col min="4360" max="4360" width="8.875" style="51" customWidth="1"/>
    <col min="4361" max="4361" width="15.625" style="51" customWidth="1"/>
    <col min="4362" max="4362" width="8" style="51" customWidth="1"/>
    <col min="4363" max="4363" width="20.25" style="51" customWidth="1"/>
    <col min="4364" max="4605" width="8" style="51" customWidth="1"/>
    <col min="4606" max="4606" width="61.875" style="51" bestFit="1" customWidth="1"/>
    <col min="4607" max="4607" width="17.75" style="51" customWidth="1"/>
    <col min="4608" max="4608" width="8.125" style="51"/>
    <col min="4609" max="4609" width="8" style="51" customWidth="1"/>
    <col min="4610" max="4610" width="49.625" style="51" customWidth="1"/>
    <col min="4611" max="4611" width="17.75" style="51" customWidth="1"/>
    <col min="4612" max="4612" width="8.125" style="51" customWidth="1"/>
    <col min="4613" max="4613" width="15.75" style="51" customWidth="1"/>
    <col min="4614" max="4614" width="7.5" style="51" customWidth="1"/>
    <col min="4615" max="4615" width="17.625" style="51" customWidth="1"/>
    <col min="4616" max="4616" width="8.875" style="51" customWidth="1"/>
    <col min="4617" max="4617" width="15.625" style="51" customWidth="1"/>
    <col min="4618" max="4618" width="8" style="51" customWidth="1"/>
    <col min="4619" max="4619" width="20.25" style="51" customWidth="1"/>
    <col min="4620" max="4861" width="8" style="51" customWidth="1"/>
    <col min="4862" max="4862" width="61.875" style="51" bestFit="1" customWidth="1"/>
    <col min="4863" max="4863" width="17.75" style="51" customWidth="1"/>
    <col min="4864" max="4864" width="8.125" style="51"/>
    <col min="4865" max="4865" width="8" style="51" customWidth="1"/>
    <col min="4866" max="4866" width="49.625" style="51" customWidth="1"/>
    <col min="4867" max="4867" width="17.75" style="51" customWidth="1"/>
    <col min="4868" max="4868" width="8.125" style="51" customWidth="1"/>
    <col min="4869" max="4869" width="15.75" style="51" customWidth="1"/>
    <col min="4870" max="4870" width="7.5" style="51" customWidth="1"/>
    <col min="4871" max="4871" width="17.625" style="51" customWidth="1"/>
    <col min="4872" max="4872" width="8.875" style="51" customWidth="1"/>
    <col min="4873" max="4873" width="15.625" style="51" customWidth="1"/>
    <col min="4874" max="4874" width="8" style="51" customWidth="1"/>
    <col min="4875" max="4875" width="20.25" style="51" customWidth="1"/>
    <col min="4876" max="5117" width="8" style="51" customWidth="1"/>
    <col min="5118" max="5118" width="61.875" style="51" bestFit="1" customWidth="1"/>
    <col min="5119" max="5119" width="17.75" style="51" customWidth="1"/>
    <col min="5120" max="5120" width="8.125" style="51"/>
    <col min="5121" max="5121" width="8" style="51" customWidth="1"/>
    <col min="5122" max="5122" width="49.625" style="51" customWidth="1"/>
    <col min="5123" max="5123" width="17.75" style="51" customWidth="1"/>
    <col min="5124" max="5124" width="8.125" style="51" customWidth="1"/>
    <col min="5125" max="5125" width="15.75" style="51" customWidth="1"/>
    <col min="5126" max="5126" width="7.5" style="51" customWidth="1"/>
    <col min="5127" max="5127" width="17.625" style="51" customWidth="1"/>
    <col min="5128" max="5128" width="8.875" style="51" customWidth="1"/>
    <col min="5129" max="5129" width="15.625" style="51" customWidth="1"/>
    <col min="5130" max="5130" width="8" style="51" customWidth="1"/>
    <col min="5131" max="5131" width="20.25" style="51" customWidth="1"/>
    <col min="5132" max="5373" width="8" style="51" customWidth="1"/>
    <col min="5374" max="5374" width="61.875" style="51" bestFit="1" customWidth="1"/>
    <col min="5375" max="5375" width="17.75" style="51" customWidth="1"/>
    <col min="5376" max="5376" width="8.125" style="51"/>
    <col min="5377" max="5377" width="8" style="51" customWidth="1"/>
    <col min="5378" max="5378" width="49.625" style="51" customWidth="1"/>
    <col min="5379" max="5379" width="17.75" style="51" customWidth="1"/>
    <col min="5380" max="5380" width="8.125" style="51" customWidth="1"/>
    <col min="5381" max="5381" width="15.75" style="51" customWidth="1"/>
    <col min="5382" max="5382" width="7.5" style="51" customWidth="1"/>
    <col min="5383" max="5383" width="17.625" style="51" customWidth="1"/>
    <col min="5384" max="5384" width="8.875" style="51" customWidth="1"/>
    <col min="5385" max="5385" width="15.625" style="51" customWidth="1"/>
    <col min="5386" max="5386" width="8" style="51" customWidth="1"/>
    <col min="5387" max="5387" width="20.25" style="51" customWidth="1"/>
    <col min="5388" max="5629" width="8" style="51" customWidth="1"/>
    <col min="5630" max="5630" width="61.875" style="51" bestFit="1" customWidth="1"/>
    <col min="5631" max="5631" width="17.75" style="51" customWidth="1"/>
    <col min="5632" max="5632" width="8.125" style="51"/>
    <col min="5633" max="5633" width="8" style="51" customWidth="1"/>
    <col min="5634" max="5634" width="49.625" style="51" customWidth="1"/>
    <col min="5635" max="5635" width="17.75" style="51" customWidth="1"/>
    <col min="5636" max="5636" width="8.125" style="51" customWidth="1"/>
    <col min="5637" max="5637" width="15.75" style="51" customWidth="1"/>
    <col min="5638" max="5638" width="7.5" style="51" customWidth="1"/>
    <col min="5639" max="5639" width="17.625" style="51" customWidth="1"/>
    <col min="5640" max="5640" width="8.875" style="51" customWidth="1"/>
    <col min="5641" max="5641" width="15.625" style="51" customWidth="1"/>
    <col min="5642" max="5642" width="8" style="51" customWidth="1"/>
    <col min="5643" max="5643" width="20.25" style="51" customWidth="1"/>
    <col min="5644" max="5885" width="8" style="51" customWidth="1"/>
    <col min="5886" max="5886" width="61.875" style="51" bestFit="1" customWidth="1"/>
    <col min="5887" max="5887" width="17.75" style="51" customWidth="1"/>
    <col min="5888" max="5888" width="8.125" style="51"/>
    <col min="5889" max="5889" width="8" style="51" customWidth="1"/>
    <col min="5890" max="5890" width="49.625" style="51" customWidth="1"/>
    <col min="5891" max="5891" width="17.75" style="51" customWidth="1"/>
    <col min="5892" max="5892" width="8.125" style="51" customWidth="1"/>
    <col min="5893" max="5893" width="15.75" style="51" customWidth="1"/>
    <col min="5894" max="5894" width="7.5" style="51" customWidth="1"/>
    <col min="5895" max="5895" width="17.625" style="51" customWidth="1"/>
    <col min="5896" max="5896" width="8.875" style="51" customWidth="1"/>
    <col min="5897" max="5897" width="15.625" style="51" customWidth="1"/>
    <col min="5898" max="5898" width="8" style="51" customWidth="1"/>
    <col min="5899" max="5899" width="20.25" style="51" customWidth="1"/>
    <col min="5900" max="6141" width="8" style="51" customWidth="1"/>
    <col min="6142" max="6142" width="61.875" style="51" bestFit="1" customWidth="1"/>
    <col min="6143" max="6143" width="17.75" style="51" customWidth="1"/>
    <col min="6144" max="6144" width="8.125" style="51"/>
    <col min="6145" max="6145" width="8" style="51" customWidth="1"/>
    <col min="6146" max="6146" width="49.625" style="51" customWidth="1"/>
    <col min="6147" max="6147" width="17.75" style="51" customWidth="1"/>
    <col min="6148" max="6148" width="8.125" style="51" customWidth="1"/>
    <col min="6149" max="6149" width="15.75" style="51" customWidth="1"/>
    <col min="6150" max="6150" width="7.5" style="51" customWidth="1"/>
    <col min="6151" max="6151" width="17.625" style="51" customWidth="1"/>
    <col min="6152" max="6152" width="8.875" style="51" customWidth="1"/>
    <col min="6153" max="6153" width="15.625" style="51" customWidth="1"/>
    <col min="6154" max="6154" width="8" style="51" customWidth="1"/>
    <col min="6155" max="6155" width="20.25" style="51" customWidth="1"/>
    <col min="6156" max="6397" width="8" style="51" customWidth="1"/>
    <col min="6398" max="6398" width="61.875" style="51" bestFit="1" customWidth="1"/>
    <col min="6399" max="6399" width="17.75" style="51" customWidth="1"/>
    <col min="6400" max="6400" width="8.125" style="51"/>
    <col min="6401" max="6401" width="8" style="51" customWidth="1"/>
    <col min="6402" max="6402" width="49.625" style="51" customWidth="1"/>
    <col min="6403" max="6403" width="17.75" style="51" customWidth="1"/>
    <col min="6404" max="6404" width="8.125" style="51" customWidth="1"/>
    <col min="6405" max="6405" width="15.75" style="51" customWidth="1"/>
    <col min="6406" max="6406" width="7.5" style="51" customWidth="1"/>
    <col min="6407" max="6407" width="17.625" style="51" customWidth="1"/>
    <col min="6408" max="6408" width="8.875" style="51" customWidth="1"/>
    <col min="6409" max="6409" width="15.625" style="51" customWidth="1"/>
    <col min="6410" max="6410" width="8" style="51" customWidth="1"/>
    <col min="6411" max="6411" width="20.25" style="51" customWidth="1"/>
    <col min="6412" max="6653" width="8" style="51" customWidth="1"/>
    <col min="6654" max="6654" width="61.875" style="51" bestFit="1" customWidth="1"/>
    <col min="6655" max="6655" width="17.75" style="51" customWidth="1"/>
    <col min="6656" max="6656" width="8.125" style="51"/>
    <col min="6657" max="6657" width="8" style="51" customWidth="1"/>
    <col min="6658" max="6658" width="49.625" style="51" customWidth="1"/>
    <col min="6659" max="6659" width="17.75" style="51" customWidth="1"/>
    <col min="6660" max="6660" width="8.125" style="51" customWidth="1"/>
    <col min="6661" max="6661" width="15.75" style="51" customWidth="1"/>
    <col min="6662" max="6662" width="7.5" style="51" customWidth="1"/>
    <col min="6663" max="6663" width="17.625" style="51" customWidth="1"/>
    <col min="6664" max="6664" width="8.875" style="51" customWidth="1"/>
    <col min="6665" max="6665" width="15.625" style="51" customWidth="1"/>
    <col min="6666" max="6666" width="8" style="51" customWidth="1"/>
    <col min="6667" max="6667" width="20.25" style="51" customWidth="1"/>
    <col min="6668" max="6909" width="8" style="51" customWidth="1"/>
    <col min="6910" max="6910" width="61.875" style="51" bestFit="1" customWidth="1"/>
    <col min="6911" max="6911" width="17.75" style="51" customWidth="1"/>
    <col min="6912" max="6912" width="8.125" style="51"/>
    <col min="6913" max="6913" width="8" style="51" customWidth="1"/>
    <col min="6914" max="6914" width="49.625" style="51" customWidth="1"/>
    <col min="6915" max="6915" width="17.75" style="51" customWidth="1"/>
    <col min="6916" max="6916" width="8.125" style="51" customWidth="1"/>
    <col min="6917" max="6917" width="15.75" style="51" customWidth="1"/>
    <col min="6918" max="6918" width="7.5" style="51" customWidth="1"/>
    <col min="6919" max="6919" width="17.625" style="51" customWidth="1"/>
    <col min="6920" max="6920" width="8.875" style="51" customWidth="1"/>
    <col min="6921" max="6921" width="15.625" style="51" customWidth="1"/>
    <col min="6922" max="6922" width="8" style="51" customWidth="1"/>
    <col min="6923" max="6923" width="20.25" style="51" customWidth="1"/>
    <col min="6924" max="7165" width="8" style="51" customWidth="1"/>
    <col min="7166" max="7166" width="61.875" style="51" bestFit="1" customWidth="1"/>
    <col min="7167" max="7167" width="17.75" style="51" customWidth="1"/>
    <col min="7168" max="7168" width="8.125" style="51"/>
    <col min="7169" max="7169" width="8" style="51" customWidth="1"/>
    <col min="7170" max="7170" width="49.625" style="51" customWidth="1"/>
    <col min="7171" max="7171" width="17.75" style="51" customWidth="1"/>
    <col min="7172" max="7172" width="8.125" style="51" customWidth="1"/>
    <col min="7173" max="7173" width="15.75" style="51" customWidth="1"/>
    <col min="7174" max="7174" width="7.5" style="51" customWidth="1"/>
    <col min="7175" max="7175" width="17.625" style="51" customWidth="1"/>
    <col min="7176" max="7176" width="8.875" style="51" customWidth="1"/>
    <col min="7177" max="7177" width="15.625" style="51" customWidth="1"/>
    <col min="7178" max="7178" width="8" style="51" customWidth="1"/>
    <col min="7179" max="7179" width="20.25" style="51" customWidth="1"/>
    <col min="7180" max="7421" width="8" style="51" customWidth="1"/>
    <col min="7422" max="7422" width="61.875" style="51" bestFit="1" customWidth="1"/>
    <col min="7423" max="7423" width="17.75" style="51" customWidth="1"/>
    <col min="7424" max="7424" width="8.125" style="51"/>
    <col min="7425" max="7425" width="8" style="51" customWidth="1"/>
    <col min="7426" max="7426" width="49.625" style="51" customWidth="1"/>
    <col min="7427" max="7427" width="17.75" style="51" customWidth="1"/>
    <col min="7428" max="7428" width="8.125" style="51" customWidth="1"/>
    <col min="7429" max="7429" width="15.75" style="51" customWidth="1"/>
    <col min="7430" max="7430" width="7.5" style="51" customWidth="1"/>
    <col min="7431" max="7431" width="17.625" style="51" customWidth="1"/>
    <col min="7432" max="7432" width="8.875" style="51" customWidth="1"/>
    <col min="7433" max="7433" width="15.625" style="51" customWidth="1"/>
    <col min="7434" max="7434" width="8" style="51" customWidth="1"/>
    <col min="7435" max="7435" width="20.25" style="51" customWidth="1"/>
    <col min="7436" max="7677" width="8" style="51" customWidth="1"/>
    <col min="7678" max="7678" width="61.875" style="51" bestFit="1" customWidth="1"/>
    <col min="7679" max="7679" width="17.75" style="51" customWidth="1"/>
    <col min="7680" max="7680" width="8.125" style="51"/>
    <col min="7681" max="7681" width="8" style="51" customWidth="1"/>
    <col min="7682" max="7682" width="49.625" style="51" customWidth="1"/>
    <col min="7683" max="7683" width="17.75" style="51" customWidth="1"/>
    <col min="7684" max="7684" width="8.125" style="51" customWidth="1"/>
    <col min="7685" max="7685" width="15.75" style="51" customWidth="1"/>
    <col min="7686" max="7686" width="7.5" style="51" customWidth="1"/>
    <col min="7687" max="7687" width="17.625" style="51" customWidth="1"/>
    <col min="7688" max="7688" width="8.875" style="51" customWidth="1"/>
    <col min="7689" max="7689" width="15.625" style="51" customWidth="1"/>
    <col min="7690" max="7690" width="8" style="51" customWidth="1"/>
    <col min="7691" max="7691" width="20.25" style="51" customWidth="1"/>
    <col min="7692" max="7933" width="8" style="51" customWidth="1"/>
    <col min="7934" max="7934" width="61.875" style="51" bestFit="1" customWidth="1"/>
    <col min="7935" max="7935" width="17.75" style="51" customWidth="1"/>
    <col min="7936" max="7936" width="8.125" style="51"/>
    <col min="7937" max="7937" width="8" style="51" customWidth="1"/>
    <col min="7938" max="7938" width="49.625" style="51" customWidth="1"/>
    <col min="7939" max="7939" width="17.75" style="51" customWidth="1"/>
    <col min="7940" max="7940" width="8.125" style="51" customWidth="1"/>
    <col min="7941" max="7941" width="15.75" style="51" customWidth="1"/>
    <col min="7942" max="7942" width="7.5" style="51" customWidth="1"/>
    <col min="7943" max="7943" width="17.625" style="51" customWidth="1"/>
    <col min="7944" max="7944" width="8.875" style="51" customWidth="1"/>
    <col min="7945" max="7945" width="15.625" style="51" customWidth="1"/>
    <col min="7946" max="7946" width="8" style="51" customWidth="1"/>
    <col min="7947" max="7947" width="20.25" style="51" customWidth="1"/>
    <col min="7948" max="8189" width="8" style="51" customWidth="1"/>
    <col min="8190" max="8190" width="61.875" style="51" bestFit="1" customWidth="1"/>
    <col min="8191" max="8191" width="17.75" style="51" customWidth="1"/>
    <col min="8192" max="8192" width="8.125" style="51"/>
    <col min="8193" max="8193" width="8" style="51" customWidth="1"/>
    <col min="8194" max="8194" width="49.625" style="51" customWidth="1"/>
    <col min="8195" max="8195" width="17.75" style="51" customWidth="1"/>
    <col min="8196" max="8196" width="8.125" style="51" customWidth="1"/>
    <col min="8197" max="8197" width="15.75" style="51" customWidth="1"/>
    <col min="8198" max="8198" width="7.5" style="51" customWidth="1"/>
    <col min="8199" max="8199" width="17.625" style="51" customWidth="1"/>
    <col min="8200" max="8200" width="8.875" style="51" customWidth="1"/>
    <col min="8201" max="8201" width="15.625" style="51" customWidth="1"/>
    <col min="8202" max="8202" width="8" style="51" customWidth="1"/>
    <col min="8203" max="8203" width="20.25" style="51" customWidth="1"/>
    <col min="8204" max="8445" width="8" style="51" customWidth="1"/>
    <col min="8446" max="8446" width="61.875" style="51" bestFit="1" customWidth="1"/>
    <col min="8447" max="8447" width="17.75" style="51" customWidth="1"/>
    <col min="8448" max="8448" width="8.125" style="51"/>
    <col min="8449" max="8449" width="8" style="51" customWidth="1"/>
    <col min="8450" max="8450" width="49.625" style="51" customWidth="1"/>
    <col min="8451" max="8451" width="17.75" style="51" customWidth="1"/>
    <col min="8452" max="8452" width="8.125" style="51" customWidth="1"/>
    <col min="8453" max="8453" width="15.75" style="51" customWidth="1"/>
    <col min="8454" max="8454" width="7.5" style="51" customWidth="1"/>
    <col min="8455" max="8455" width="17.625" style="51" customWidth="1"/>
    <col min="8456" max="8456" width="8.875" style="51" customWidth="1"/>
    <col min="8457" max="8457" width="15.625" style="51" customWidth="1"/>
    <col min="8458" max="8458" width="8" style="51" customWidth="1"/>
    <col min="8459" max="8459" width="20.25" style="51" customWidth="1"/>
    <col min="8460" max="8701" width="8" style="51" customWidth="1"/>
    <col min="8702" max="8702" width="61.875" style="51" bestFit="1" customWidth="1"/>
    <col min="8703" max="8703" width="17.75" style="51" customWidth="1"/>
    <col min="8704" max="8704" width="8.125" style="51"/>
    <col min="8705" max="8705" width="8" style="51" customWidth="1"/>
    <col min="8706" max="8706" width="49.625" style="51" customWidth="1"/>
    <col min="8707" max="8707" width="17.75" style="51" customWidth="1"/>
    <col min="8708" max="8708" width="8.125" style="51" customWidth="1"/>
    <col min="8709" max="8709" width="15.75" style="51" customWidth="1"/>
    <col min="8710" max="8710" width="7.5" style="51" customWidth="1"/>
    <col min="8711" max="8711" width="17.625" style="51" customWidth="1"/>
    <col min="8712" max="8712" width="8.875" style="51" customWidth="1"/>
    <col min="8713" max="8713" width="15.625" style="51" customWidth="1"/>
    <col min="8714" max="8714" width="8" style="51" customWidth="1"/>
    <col min="8715" max="8715" width="20.25" style="51" customWidth="1"/>
    <col min="8716" max="8957" width="8" style="51" customWidth="1"/>
    <col min="8958" max="8958" width="61.875" style="51" bestFit="1" customWidth="1"/>
    <col min="8959" max="8959" width="17.75" style="51" customWidth="1"/>
    <col min="8960" max="8960" width="8.125" style="51"/>
    <col min="8961" max="8961" width="8" style="51" customWidth="1"/>
    <col min="8962" max="8962" width="49.625" style="51" customWidth="1"/>
    <col min="8963" max="8963" width="17.75" style="51" customWidth="1"/>
    <col min="8964" max="8964" width="8.125" style="51" customWidth="1"/>
    <col min="8965" max="8965" width="15.75" style="51" customWidth="1"/>
    <col min="8966" max="8966" width="7.5" style="51" customWidth="1"/>
    <col min="8967" max="8967" width="17.625" style="51" customWidth="1"/>
    <col min="8968" max="8968" width="8.875" style="51" customWidth="1"/>
    <col min="8969" max="8969" width="15.625" style="51" customWidth="1"/>
    <col min="8970" max="8970" width="8" style="51" customWidth="1"/>
    <col min="8971" max="8971" width="20.25" style="51" customWidth="1"/>
    <col min="8972" max="9213" width="8" style="51" customWidth="1"/>
    <col min="9214" max="9214" width="61.875" style="51" bestFit="1" customWidth="1"/>
    <col min="9215" max="9215" width="17.75" style="51" customWidth="1"/>
    <col min="9216" max="9216" width="8.125" style="51"/>
    <col min="9217" max="9217" width="8" style="51" customWidth="1"/>
    <col min="9218" max="9218" width="49.625" style="51" customWidth="1"/>
    <col min="9219" max="9219" width="17.75" style="51" customWidth="1"/>
    <col min="9220" max="9220" width="8.125" style="51" customWidth="1"/>
    <col min="9221" max="9221" width="15.75" style="51" customWidth="1"/>
    <col min="9222" max="9222" width="7.5" style="51" customWidth="1"/>
    <col min="9223" max="9223" width="17.625" style="51" customWidth="1"/>
    <col min="9224" max="9224" width="8.875" style="51" customWidth="1"/>
    <col min="9225" max="9225" width="15.625" style="51" customWidth="1"/>
    <col min="9226" max="9226" width="8" style="51" customWidth="1"/>
    <col min="9227" max="9227" width="20.25" style="51" customWidth="1"/>
    <col min="9228" max="9469" width="8" style="51" customWidth="1"/>
    <col min="9470" max="9470" width="61.875" style="51" bestFit="1" customWidth="1"/>
    <col min="9471" max="9471" width="17.75" style="51" customWidth="1"/>
    <col min="9472" max="9472" width="8.125" style="51"/>
    <col min="9473" max="9473" width="8" style="51" customWidth="1"/>
    <col min="9474" max="9474" width="49.625" style="51" customWidth="1"/>
    <col min="9475" max="9475" width="17.75" style="51" customWidth="1"/>
    <col min="9476" max="9476" width="8.125" style="51" customWidth="1"/>
    <col min="9477" max="9477" width="15.75" style="51" customWidth="1"/>
    <col min="9478" max="9478" width="7.5" style="51" customWidth="1"/>
    <col min="9479" max="9479" width="17.625" style="51" customWidth="1"/>
    <col min="9480" max="9480" width="8.875" style="51" customWidth="1"/>
    <col min="9481" max="9481" width="15.625" style="51" customWidth="1"/>
    <col min="9482" max="9482" width="8" style="51" customWidth="1"/>
    <col min="9483" max="9483" width="20.25" style="51" customWidth="1"/>
    <col min="9484" max="9725" width="8" style="51" customWidth="1"/>
    <col min="9726" max="9726" width="61.875" style="51" bestFit="1" customWidth="1"/>
    <col min="9727" max="9727" width="17.75" style="51" customWidth="1"/>
    <col min="9728" max="9728" width="8.125" style="51"/>
    <col min="9729" max="9729" width="8" style="51" customWidth="1"/>
    <col min="9730" max="9730" width="49.625" style="51" customWidth="1"/>
    <col min="9731" max="9731" width="17.75" style="51" customWidth="1"/>
    <col min="9732" max="9732" width="8.125" style="51" customWidth="1"/>
    <col min="9733" max="9733" width="15.75" style="51" customWidth="1"/>
    <col min="9734" max="9734" width="7.5" style="51" customWidth="1"/>
    <col min="9735" max="9735" width="17.625" style="51" customWidth="1"/>
    <col min="9736" max="9736" width="8.875" style="51" customWidth="1"/>
    <col min="9737" max="9737" width="15.625" style="51" customWidth="1"/>
    <col min="9738" max="9738" width="8" style="51" customWidth="1"/>
    <col min="9739" max="9739" width="20.25" style="51" customWidth="1"/>
    <col min="9740" max="9981" width="8" style="51" customWidth="1"/>
    <col min="9982" max="9982" width="61.875" style="51" bestFit="1" customWidth="1"/>
    <col min="9983" max="9983" width="17.75" style="51" customWidth="1"/>
    <col min="9984" max="9984" width="8.125" style="51"/>
    <col min="9985" max="9985" width="8" style="51" customWidth="1"/>
    <col min="9986" max="9986" width="49.625" style="51" customWidth="1"/>
    <col min="9987" max="9987" width="17.75" style="51" customWidth="1"/>
    <col min="9988" max="9988" width="8.125" style="51" customWidth="1"/>
    <col min="9989" max="9989" width="15.75" style="51" customWidth="1"/>
    <col min="9990" max="9990" width="7.5" style="51" customWidth="1"/>
    <col min="9991" max="9991" width="17.625" style="51" customWidth="1"/>
    <col min="9992" max="9992" width="8.875" style="51" customWidth="1"/>
    <col min="9993" max="9993" width="15.625" style="51" customWidth="1"/>
    <col min="9994" max="9994" width="8" style="51" customWidth="1"/>
    <col min="9995" max="9995" width="20.25" style="51" customWidth="1"/>
    <col min="9996" max="10237" width="8" style="51" customWidth="1"/>
    <col min="10238" max="10238" width="61.875" style="51" bestFit="1" customWidth="1"/>
    <col min="10239" max="10239" width="17.75" style="51" customWidth="1"/>
    <col min="10240" max="10240" width="8.125" style="51"/>
    <col min="10241" max="10241" width="8" style="51" customWidth="1"/>
    <col min="10242" max="10242" width="49.625" style="51" customWidth="1"/>
    <col min="10243" max="10243" width="17.75" style="51" customWidth="1"/>
    <col min="10244" max="10244" width="8.125" style="51" customWidth="1"/>
    <col min="10245" max="10245" width="15.75" style="51" customWidth="1"/>
    <col min="10246" max="10246" width="7.5" style="51" customWidth="1"/>
    <col min="10247" max="10247" width="17.625" style="51" customWidth="1"/>
    <col min="10248" max="10248" width="8.875" style="51" customWidth="1"/>
    <col min="10249" max="10249" width="15.625" style="51" customWidth="1"/>
    <col min="10250" max="10250" width="8" style="51" customWidth="1"/>
    <col min="10251" max="10251" width="20.25" style="51" customWidth="1"/>
    <col min="10252" max="10493" width="8" style="51" customWidth="1"/>
    <col min="10494" max="10494" width="61.875" style="51" bestFit="1" customWidth="1"/>
    <col min="10495" max="10495" width="17.75" style="51" customWidth="1"/>
    <col min="10496" max="10496" width="8.125" style="51"/>
    <col min="10497" max="10497" width="8" style="51" customWidth="1"/>
    <col min="10498" max="10498" width="49.625" style="51" customWidth="1"/>
    <col min="10499" max="10499" width="17.75" style="51" customWidth="1"/>
    <col min="10500" max="10500" width="8.125" style="51" customWidth="1"/>
    <col min="10501" max="10501" width="15.75" style="51" customWidth="1"/>
    <col min="10502" max="10502" width="7.5" style="51" customWidth="1"/>
    <col min="10503" max="10503" width="17.625" style="51" customWidth="1"/>
    <col min="10504" max="10504" width="8.875" style="51" customWidth="1"/>
    <col min="10505" max="10505" width="15.625" style="51" customWidth="1"/>
    <col min="10506" max="10506" width="8" style="51" customWidth="1"/>
    <col min="10507" max="10507" width="20.25" style="51" customWidth="1"/>
    <col min="10508" max="10749" width="8" style="51" customWidth="1"/>
    <col min="10750" max="10750" width="61.875" style="51" bestFit="1" customWidth="1"/>
    <col min="10751" max="10751" width="17.75" style="51" customWidth="1"/>
    <col min="10752" max="10752" width="8.125" style="51"/>
    <col min="10753" max="10753" width="8" style="51" customWidth="1"/>
    <col min="10754" max="10754" width="49.625" style="51" customWidth="1"/>
    <col min="10755" max="10755" width="17.75" style="51" customWidth="1"/>
    <col min="10756" max="10756" width="8.125" style="51" customWidth="1"/>
    <col min="10757" max="10757" width="15.75" style="51" customWidth="1"/>
    <col min="10758" max="10758" width="7.5" style="51" customWidth="1"/>
    <col min="10759" max="10759" width="17.625" style="51" customWidth="1"/>
    <col min="10760" max="10760" width="8.875" style="51" customWidth="1"/>
    <col min="10761" max="10761" width="15.625" style="51" customWidth="1"/>
    <col min="10762" max="10762" width="8" style="51" customWidth="1"/>
    <col min="10763" max="10763" width="20.25" style="51" customWidth="1"/>
    <col min="10764" max="11005" width="8" style="51" customWidth="1"/>
    <col min="11006" max="11006" width="61.875" style="51" bestFit="1" customWidth="1"/>
    <col min="11007" max="11007" width="17.75" style="51" customWidth="1"/>
    <col min="11008" max="11008" width="8.125" style="51"/>
    <col min="11009" max="11009" width="8" style="51" customWidth="1"/>
    <col min="11010" max="11010" width="49.625" style="51" customWidth="1"/>
    <col min="11011" max="11011" width="17.75" style="51" customWidth="1"/>
    <col min="11012" max="11012" width="8.125" style="51" customWidth="1"/>
    <col min="11013" max="11013" width="15.75" style="51" customWidth="1"/>
    <col min="11014" max="11014" width="7.5" style="51" customWidth="1"/>
    <col min="11015" max="11015" width="17.625" style="51" customWidth="1"/>
    <col min="11016" max="11016" width="8.875" style="51" customWidth="1"/>
    <col min="11017" max="11017" width="15.625" style="51" customWidth="1"/>
    <col min="11018" max="11018" width="8" style="51" customWidth="1"/>
    <col min="11019" max="11019" width="20.25" style="51" customWidth="1"/>
    <col min="11020" max="11261" width="8" style="51" customWidth="1"/>
    <col min="11262" max="11262" width="61.875" style="51" bestFit="1" customWidth="1"/>
    <col min="11263" max="11263" width="17.75" style="51" customWidth="1"/>
    <col min="11264" max="11264" width="8.125" style="51"/>
    <col min="11265" max="11265" width="8" style="51" customWidth="1"/>
    <col min="11266" max="11266" width="49.625" style="51" customWidth="1"/>
    <col min="11267" max="11267" width="17.75" style="51" customWidth="1"/>
    <col min="11268" max="11268" width="8.125" style="51" customWidth="1"/>
    <col min="11269" max="11269" width="15.75" style="51" customWidth="1"/>
    <col min="11270" max="11270" width="7.5" style="51" customWidth="1"/>
    <col min="11271" max="11271" width="17.625" style="51" customWidth="1"/>
    <col min="11272" max="11272" width="8.875" style="51" customWidth="1"/>
    <col min="11273" max="11273" width="15.625" style="51" customWidth="1"/>
    <col min="11274" max="11274" width="8" style="51" customWidth="1"/>
    <col min="11275" max="11275" width="20.25" style="51" customWidth="1"/>
    <col min="11276" max="11517" width="8" style="51" customWidth="1"/>
    <col min="11518" max="11518" width="61.875" style="51" bestFit="1" customWidth="1"/>
    <col min="11519" max="11519" width="17.75" style="51" customWidth="1"/>
    <col min="11520" max="11520" width="8.125" style="51"/>
    <col min="11521" max="11521" width="8" style="51" customWidth="1"/>
    <col min="11522" max="11522" width="49.625" style="51" customWidth="1"/>
    <col min="11523" max="11523" width="17.75" style="51" customWidth="1"/>
    <col min="11524" max="11524" width="8.125" style="51" customWidth="1"/>
    <col min="11525" max="11525" width="15.75" style="51" customWidth="1"/>
    <col min="11526" max="11526" width="7.5" style="51" customWidth="1"/>
    <col min="11527" max="11527" width="17.625" style="51" customWidth="1"/>
    <col min="11528" max="11528" width="8.875" style="51" customWidth="1"/>
    <col min="11529" max="11529" width="15.625" style="51" customWidth="1"/>
    <col min="11530" max="11530" width="8" style="51" customWidth="1"/>
    <col min="11531" max="11531" width="20.25" style="51" customWidth="1"/>
    <col min="11532" max="11773" width="8" style="51" customWidth="1"/>
    <col min="11774" max="11774" width="61.875" style="51" bestFit="1" customWidth="1"/>
    <col min="11775" max="11775" width="17.75" style="51" customWidth="1"/>
    <col min="11776" max="11776" width="8.125" style="51"/>
    <col min="11777" max="11777" width="8" style="51" customWidth="1"/>
    <col min="11778" max="11778" width="49.625" style="51" customWidth="1"/>
    <col min="11779" max="11779" width="17.75" style="51" customWidth="1"/>
    <col min="11780" max="11780" width="8.125" style="51" customWidth="1"/>
    <col min="11781" max="11781" width="15.75" style="51" customWidth="1"/>
    <col min="11782" max="11782" width="7.5" style="51" customWidth="1"/>
    <col min="11783" max="11783" width="17.625" style="51" customWidth="1"/>
    <col min="11784" max="11784" width="8.875" style="51" customWidth="1"/>
    <col min="11785" max="11785" width="15.625" style="51" customWidth="1"/>
    <col min="11786" max="11786" width="8" style="51" customWidth="1"/>
    <col min="11787" max="11787" width="20.25" style="51" customWidth="1"/>
    <col min="11788" max="12029" width="8" style="51" customWidth="1"/>
    <col min="12030" max="12030" width="61.875" style="51" bestFit="1" customWidth="1"/>
    <col min="12031" max="12031" width="17.75" style="51" customWidth="1"/>
    <col min="12032" max="12032" width="8.125" style="51"/>
    <col min="12033" max="12033" width="8" style="51" customWidth="1"/>
    <col min="12034" max="12034" width="49.625" style="51" customWidth="1"/>
    <col min="12035" max="12035" width="17.75" style="51" customWidth="1"/>
    <col min="12036" max="12036" width="8.125" style="51" customWidth="1"/>
    <col min="12037" max="12037" width="15.75" style="51" customWidth="1"/>
    <col min="12038" max="12038" width="7.5" style="51" customWidth="1"/>
    <col min="12039" max="12039" width="17.625" style="51" customWidth="1"/>
    <col min="12040" max="12040" width="8.875" style="51" customWidth="1"/>
    <col min="12041" max="12041" width="15.625" style="51" customWidth="1"/>
    <col min="12042" max="12042" width="8" style="51" customWidth="1"/>
    <col min="12043" max="12043" width="20.25" style="51" customWidth="1"/>
    <col min="12044" max="12285" width="8" style="51" customWidth="1"/>
    <col min="12286" max="12286" width="61.875" style="51" bestFit="1" customWidth="1"/>
    <col min="12287" max="12287" width="17.75" style="51" customWidth="1"/>
    <col min="12288" max="12288" width="8.125" style="51"/>
    <col min="12289" max="12289" width="8" style="51" customWidth="1"/>
    <col min="12290" max="12290" width="49.625" style="51" customWidth="1"/>
    <col min="12291" max="12291" width="17.75" style="51" customWidth="1"/>
    <col min="12292" max="12292" width="8.125" style="51" customWidth="1"/>
    <col min="12293" max="12293" width="15.75" style="51" customWidth="1"/>
    <col min="12294" max="12294" width="7.5" style="51" customWidth="1"/>
    <col min="12295" max="12295" width="17.625" style="51" customWidth="1"/>
    <col min="12296" max="12296" width="8.875" style="51" customWidth="1"/>
    <col min="12297" max="12297" width="15.625" style="51" customWidth="1"/>
    <col min="12298" max="12298" width="8" style="51" customWidth="1"/>
    <col min="12299" max="12299" width="20.25" style="51" customWidth="1"/>
    <col min="12300" max="12541" width="8" style="51" customWidth="1"/>
    <col min="12542" max="12542" width="61.875" style="51" bestFit="1" customWidth="1"/>
    <col min="12543" max="12543" width="17.75" style="51" customWidth="1"/>
    <col min="12544" max="12544" width="8.125" style="51"/>
    <col min="12545" max="12545" width="8" style="51" customWidth="1"/>
    <col min="12546" max="12546" width="49.625" style="51" customWidth="1"/>
    <col min="12547" max="12547" width="17.75" style="51" customWidth="1"/>
    <col min="12548" max="12548" width="8.125" style="51" customWidth="1"/>
    <col min="12549" max="12549" width="15.75" style="51" customWidth="1"/>
    <col min="12550" max="12550" width="7.5" style="51" customWidth="1"/>
    <col min="12551" max="12551" width="17.625" style="51" customWidth="1"/>
    <col min="12552" max="12552" width="8.875" style="51" customWidth="1"/>
    <col min="12553" max="12553" width="15.625" style="51" customWidth="1"/>
    <col min="12554" max="12554" width="8" style="51" customWidth="1"/>
    <col min="12555" max="12555" width="20.25" style="51" customWidth="1"/>
    <col min="12556" max="12797" width="8" style="51" customWidth="1"/>
    <col min="12798" max="12798" width="61.875" style="51" bestFit="1" customWidth="1"/>
    <col min="12799" max="12799" width="17.75" style="51" customWidth="1"/>
    <col min="12800" max="12800" width="8.125" style="51"/>
    <col min="12801" max="12801" width="8" style="51" customWidth="1"/>
    <col min="12802" max="12802" width="49.625" style="51" customWidth="1"/>
    <col min="12803" max="12803" width="17.75" style="51" customWidth="1"/>
    <col min="12804" max="12804" width="8.125" style="51" customWidth="1"/>
    <col min="12805" max="12805" width="15.75" style="51" customWidth="1"/>
    <col min="12806" max="12806" width="7.5" style="51" customWidth="1"/>
    <col min="12807" max="12807" width="17.625" style="51" customWidth="1"/>
    <col min="12808" max="12808" width="8.875" style="51" customWidth="1"/>
    <col min="12809" max="12809" width="15.625" style="51" customWidth="1"/>
    <col min="12810" max="12810" width="8" style="51" customWidth="1"/>
    <col min="12811" max="12811" width="20.25" style="51" customWidth="1"/>
    <col min="12812" max="13053" width="8" style="51" customWidth="1"/>
    <col min="13054" max="13054" width="61.875" style="51" bestFit="1" customWidth="1"/>
    <col min="13055" max="13055" width="17.75" style="51" customWidth="1"/>
    <col min="13056" max="13056" width="8.125" style="51"/>
    <col min="13057" max="13057" width="8" style="51" customWidth="1"/>
    <col min="13058" max="13058" width="49.625" style="51" customWidth="1"/>
    <col min="13059" max="13059" width="17.75" style="51" customWidth="1"/>
    <col min="13060" max="13060" width="8.125" style="51" customWidth="1"/>
    <col min="13061" max="13061" width="15.75" style="51" customWidth="1"/>
    <col min="13062" max="13062" width="7.5" style="51" customWidth="1"/>
    <col min="13063" max="13063" width="17.625" style="51" customWidth="1"/>
    <col min="13064" max="13064" width="8.875" style="51" customWidth="1"/>
    <col min="13065" max="13065" width="15.625" style="51" customWidth="1"/>
    <col min="13066" max="13066" width="8" style="51" customWidth="1"/>
    <col min="13067" max="13067" width="20.25" style="51" customWidth="1"/>
    <col min="13068" max="13309" width="8" style="51" customWidth="1"/>
    <col min="13310" max="13310" width="61.875" style="51" bestFit="1" customWidth="1"/>
    <col min="13311" max="13311" width="17.75" style="51" customWidth="1"/>
    <col min="13312" max="13312" width="8.125" style="51"/>
    <col min="13313" max="13313" width="8" style="51" customWidth="1"/>
    <col min="13314" max="13314" width="49.625" style="51" customWidth="1"/>
    <col min="13315" max="13315" width="17.75" style="51" customWidth="1"/>
    <col min="13316" max="13316" width="8.125" style="51" customWidth="1"/>
    <col min="13317" max="13317" width="15.75" style="51" customWidth="1"/>
    <col min="13318" max="13318" width="7.5" style="51" customWidth="1"/>
    <col min="13319" max="13319" width="17.625" style="51" customWidth="1"/>
    <col min="13320" max="13320" width="8.875" style="51" customWidth="1"/>
    <col min="13321" max="13321" width="15.625" style="51" customWidth="1"/>
    <col min="13322" max="13322" width="8" style="51" customWidth="1"/>
    <col min="13323" max="13323" width="20.25" style="51" customWidth="1"/>
    <col min="13324" max="13565" width="8" style="51" customWidth="1"/>
    <col min="13566" max="13566" width="61.875" style="51" bestFit="1" customWidth="1"/>
    <col min="13567" max="13567" width="17.75" style="51" customWidth="1"/>
    <col min="13568" max="13568" width="8.125" style="51"/>
    <col min="13569" max="13569" width="8" style="51" customWidth="1"/>
    <col min="13570" max="13570" width="49.625" style="51" customWidth="1"/>
    <col min="13571" max="13571" width="17.75" style="51" customWidth="1"/>
    <col min="13572" max="13572" width="8.125" style="51" customWidth="1"/>
    <col min="13573" max="13573" width="15.75" style="51" customWidth="1"/>
    <col min="13574" max="13574" width="7.5" style="51" customWidth="1"/>
    <col min="13575" max="13575" width="17.625" style="51" customWidth="1"/>
    <col min="13576" max="13576" width="8.875" style="51" customWidth="1"/>
    <col min="13577" max="13577" width="15.625" style="51" customWidth="1"/>
    <col min="13578" max="13578" width="8" style="51" customWidth="1"/>
    <col min="13579" max="13579" width="20.25" style="51" customWidth="1"/>
    <col min="13580" max="13821" width="8" style="51" customWidth="1"/>
    <col min="13822" max="13822" width="61.875" style="51" bestFit="1" customWidth="1"/>
    <col min="13823" max="13823" width="17.75" style="51" customWidth="1"/>
    <col min="13824" max="13824" width="8.125" style="51"/>
    <col min="13825" max="13825" width="8" style="51" customWidth="1"/>
    <col min="13826" max="13826" width="49.625" style="51" customWidth="1"/>
    <col min="13827" max="13827" width="17.75" style="51" customWidth="1"/>
    <col min="13828" max="13828" width="8.125" style="51" customWidth="1"/>
    <col min="13829" max="13829" width="15.75" style="51" customWidth="1"/>
    <col min="13830" max="13830" width="7.5" style="51" customWidth="1"/>
    <col min="13831" max="13831" width="17.625" style="51" customWidth="1"/>
    <col min="13832" max="13832" width="8.875" style="51" customWidth="1"/>
    <col min="13833" max="13833" width="15.625" style="51" customWidth="1"/>
    <col min="13834" max="13834" width="8" style="51" customWidth="1"/>
    <col min="13835" max="13835" width="20.25" style="51" customWidth="1"/>
    <col min="13836" max="14077" width="8" style="51" customWidth="1"/>
    <col min="14078" max="14078" width="61.875" style="51" bestFit="1" customWidth="1"/>
    <col min="14079" max="14079" width="17.75" style="51" customWidth="1"/>
    <col min="14080" max="14080" width="8.125" style="51"/>
    <col min="14081" max="14081" width="8" style="51" customWidth="1"/>
    <col min="14082" max="14082" width="49.625" style="51" customWidth="1"/>
    <col min="14083" max="14083" width="17.75" style="51" customWidth="1"/>
    <col min="14084" max="14084" width="8.125" style="51" customWidth="1"/>
    <col min="14085" max="14085" width="15.75" style="51" customWidth="1"/>
    <col min="14086" max="14086" width="7.5" style="51" customWidth="1"/>
    <col min="14087" max="14087" width="17.625" style="51" customWidth="1"/>
    <col min="14088" max="14088" width="8.875" style="51" customWidth="1"/>
    <col min="14089" max="14089" width="15.625" style="51" customWidth="1"/>
    <col min="14090" max="14090" width="8" style="51" customWidth="1"/>
    <col min="14091" max="14091" width="20.25" style="51" customWidth="1"/>
    <col min="14092" max="14333" width="8" style="51" customWidth="1"/>
    <col min="14334" max="14334" width="61.875" style="51" bestFit="1" customWidth="1"/>
    <col min="14335" max="14335" width="17.75" style="51" customWidth="1"/>
    <col min="14336" max="14336" width="8.125" style="51"/>
    <col min="14337" max="14337" width="8" style="51" customWidth="1"/>
    <col min="14338" max="14338" width="49.625" style="51" customWidth="1"/>
    <col min="14339" max="14339" width="17.75" style="51" customWidth="1"/>
    <col min="14340" max="14340" width="8.125" style="51" customWidth="1"/>
    <col min="14341" max="14341" width="15.75" style="51" customWidth="1"/>
    <col min="14342" max="14342" width="7.5" style="51" customWidth="1"/>
    <col min="14343" max="14343" width="17.625" style="51" customWidth="1"/>
    <col min="14344" max="14344" width="8.875" style="51" customWidth="1"/>
    <col min="14345" max="14345" width="15.625" style="51" customWidth="1"/>
    <col min="14346" max="14346" width="8" style="51" customWidth="1"/>
    <col min="14347" max="14347" width="20.25" style="51" customWidth="1"/>
    <col min="14348" max="14589" width="8" style="51" customWidth="1"/>
    <col min="14590" max="14590" width="61.875" style="51" bestFit="1" customWidth="1"/>
    <col min="14591" max="14591" width="17.75" style="51" customWidth="1"/>
    <col min="14592" max="14592" width="8.125" style="51"/>
    <col min="14593" max="14593" width="8" style="51" customWidth="1"/>
    <col min="14594" max="14594" width="49.625" style="51" customWidth="1"/>
    <col min="14595" max="14595" width="17.75" style="51" customWidth="1"/>
    <col min="14596" max="14596" width="8.125" style="51" customWidth="1"/>
    <col min="14597" max="14597" width="15.75" style="51" customWidth="1"/>
    <col min="14598" max="14598" width="7.5" style="51" customWidth="1"/>
    <col min="14599" max="14599" width="17.625" style="51" customWidth="1"/>
    <col min="14600" max="14600" width="8.875" style="51" customWidth="1"/>
    <col min="14601" max="14601" width="15.625" style="51" customWidth="1"/>
    <col min="14602" max="14602" width="8" style="51" customWidth="1"/>
    <col min="14603" max="14603" width="20.25" style="51" customWidth="1"/>
    <col min="14604" max="14845" width="8" style="51" customWidth="1"/>
    <col min="14846" max="14846" width="61.875" style="51" bestFit="1" customWidth="1"/>
    <col min="14847" max="14847" width="17.75" style="51" customWidth="1"/>
    <col min="14848" max="14848" width="8.125" style="51"/>
    <col min="14849" max="14849" width="8" style="51" customWidth="1"/>
    <col min="14850" max="14850" width="49.625" style="51" customWidth="1"/>
    <col min="14851" max="14851" width="17.75" style="51" customWidth="1"/>
    <col min="14852" max="14852" width="8.125" style="51" customWidth="1"/>
    <col min="14853" max="14853" width="15.75" style="51" customWidth="1"/>
    <col min="14854" max="14854" width="7.5" style="51" customWidth="1"/>
    <col min="14855" max="14855" width="17.625" style="51" customWidth="1"/>
    <col min="14856" max="14856" width="8.875" style="51" customWidth="1"/>
    <col min="14857" max="14857" width="15.625" style="51" customWidth="1"/>
    <col min="14858" max="14858" width="8" style="51" customWidth="1"/>
    <col min="14859" max="14859" width="20.25" style="51" customWidth="1"/>
    <col min="14860" max="15101" width="8" style="51" customWidth="1"/>
    <col min="15102" max="15102" width="61.875" style="51" bestFit="1" customWidth="1"/>
    <col min="15103" max="15103" width="17.75" style="51" customWidth="1"/>
    <col min="15104" max="15104" width="8.125" style="51"/>
    <col min="15105" max="15105" width="8" style="51" customWidth="1"/>
    <col min="15106" max="15106" width="49.625" style="51" customWidth="1"/>
    <col min="15107" max="15107" width="17.75" style="51" customWidth="1"/>
    <col min="15108" max="15108" width="8.125" style="51" customWidth="1"/>
    <col min="15109" max="15109" width="15.75" style="51" customWidth="1"/>
    <col min="15110" max="15110" width="7.5" style="51" customWidth="1"/>
    <col min="15111" max="15111" width="17.625" style="51" customWidth="1"/>
    <col min="15112" max="15112" width="8.875" style="51" customWidth="1"/>
    <col min="15113" max="15113" width="15.625" style="51" customWidth="1"/>
    <col min="15114" max="15114" width="8" style="51" customWidth="1"/>
    <col min="15115" max="15115" width="20.25" style="51" customWidth="1"/>
    <col min="15116" max="15357" width="8" style="51" customWidth="1"/>
    <col min="15358" max="15358" width="61.875" style="51" bestFit="1" customWidth="1"/>
    <col min="15359" max="15359" width="17.75" style="51" customWidth="1"/>
    <col min="15360" max="15360" width="8.125" style="51"/>
    <col min="15361" max="15361" width="8" style="51" customWidth="1"/>
    <col min="15362" max="15362" width="49.625" style="51" customWidth="1"/>
    <col min="15363" max="15363" width="17.75" style="51" customWidth="1"/>
    <col min="15364" max="15364" width="8.125" style="51" customWidth="1"/>
    <col min="15365" max="15365" width="15.75" style="51" customWidth="1"/>
    <col min="15366" max="15366" width="7.5" style="51" customWidth="1"/>
    <col min="15367" max="15367" width="17.625" style="51" customWidth="1"/>
    <col min="15368" max="15368" width="8.875" style="51" customWidth="1"/>
    <col min="15369" max="15369" width="15.625" style="51" customWidth="1"/>
    <col min="15370" max="15370" width="8" style="51" customWidth="1"/>
    <col min="15371" max="15371" width="20.25" style="51" customWidth="1"/>
    <col min="15372" max="15613" width="8" style="51" customWidth="1"/>
    <col min="15614" max="15614" width="61.875" style="51" bestFit="1" customWidth="1"/>
    <col min="15615" max="15615" width="17.75" style="51" customWidth="1"/>
    <col min="15616" max="15616" width="8.125" style="51"/>
    <col min="15617" max="15617" width="8" style="51" customWidth="1"/>
    <col min="15618" max="15618" width="49.625" style="51" customWidth="1"/>
    <col min="15619" max="15619" width="17.75" style="51" customWidth="1"/>
    <col min="15620" max="15620" width="8.125" style="51" customWidth="1"/>
    <col min="15621" max="15621" width="15.75" style="51" customWidth="1"/>
    <col min="15622" max="15622" width="7.5" style="51" customWidth="1"/>
    <col min="15623" max="15623" width="17.625" style="51" customWidth="1"/>
    <col min="15624" max="15624" width="8.875" style="51" customWidth="1"/>
    <col min="15625" max="15625" width="15.625" style="51" customWidth="1"/>
    <col min="15626" max="15626" width="8" style="51" customWidth="1"/>
    <col min="15627" max="15627" width="20.25" style="51" customWidth="1"/>
    <col min="15628" max="15869" width="8" style="51" customWidth="1"/>
    <col min="15870" max="15870" width="61.875" style="51" bestFit="1" customWidth="1"/>
    <col min="15871" max="15871" width="17.75" style="51" customWidth="1"/>
    <col min="15872" max="15872" width="8.125" style="51"/>
    <col min="15873" max="15873" width="8" style="51" customWidth="1"/>
    <col min="15874" max="15874" width="49.625" style="51" customWidth="1"/>
    <col min="15875" max="15875" width="17.75" style="51" customWidth="1"/>
    <col min="15876" max="15876" width="8.125" style="51" customWidth="1"/>
    <col min="15877" max="15877" width="15.75" style="51" customWidth="1"/>
    <col min="15878" max="15878" width="7.5" style="51" customWidth="1"/>
    <col min="15879" max="15879" width="17.625" style="51" customWidth="1"/>
    <col min="15880" max="15880" width="8.875" style="51" customWidth="1"/>
    <col min="15881" max="15881" width="15.625" style="51" customWidth="1"/>
    <col min="15882" max="15882" width="8" style="51" customWidth="1"/>
    <col min="15883" max="15883" width="20.25" style="51" customWidth="1"/>
    <col min="15884" max="16125" width="8" style="51" customWidth="1"/>
    <col min="16126" max="16126" width="61.875" style="51" bestFit="1" customWidth="1"/>
    <col min="16127" max="16127" width="17.75" style="51" customWidth="1"/>
    <col min="16128" max="16128" width="8.125" style="51"/>
    <col min="16129" max="16129" width="8" style="51" customWidth="1"/>
    <col min="16130" max="16130" width="49.625" style="51" customWidth="1"/>
    <col min="16131" max="16131" width="17.75" style="51" customWidth="1"/>
    <col min="16132" max="16132" width="8.125" style="51" customWidth="1"/>
    <col min="16133" max="16133" width="15.75" style="51" customWidth="1"/>
    <col min="16134" max="16134" width="7.5" style="51" customWidth="1"/>
    <col min="16135" max="16135" width="17.625" style="51" customWidth="1"/>
    <col min="16136" max="16136" width="8.875" style="51" customWidth="1"/>
    <col min="16137" max="16137" width="15.625" style="51" customWidth="1"/>
    <col min="16138" max="16138" width="8" style="51" customWidth="1"/>
    <col min="16139" max="16139" width="20.25" style="51" customWidth="1"/>
    <col min="16140" max="16384" width="8" style="51" customWidth="1"/>
  </cols>
  <sheetData>
    <row r="1" spans="1:256" ht="75.75" customHeight="1" x14ac:dyDescent="0.2">
      <c r="A1" s="208" t="s">
        <v>328</v>
      </c>
      <c r="B1" s="209"/>
      <c r="C1" s="209"/>
      <c r="D1" s="209"/>
      <c r="E1" s="209"/>
      <c r="F1" s="209"/>
      <c r="G1" s="209"/>
      <c r="H1" s="209"/>
      <c r="I1" s="210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ht="18.75" x14ac:dyDescent="0.2">
      <c r="A2" s="211" t="s">
        <v>329</v>
      </c>
      <c r="B2" s="212"/>
      <c r="C2" s="212"/>
      <c r="D2" s="212"/>
      <c r="E2" s="212"/>
      <c r="F2" s="212"/>
      <c r="G2" s="212"/>
      <c r="H2" s="212"/>
      <c r="I2" s="213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spans="1:256" ht="15" x14ac:dyDescent="0.25">
      <c r="A3" s="101" t="s">
        <v>171</v>
      </c>
      <c r="B3" s="216" t="str">
        <f>'Orçamento Sintético'!D2</f>
        <v>REFORMA DA COBERTURA ESCOLA PEDRO ALEIXO</v>
      </c>
      <c r="C3" s="217"/>
      <c r="D3" s="217"/>
      <c r="E3" s="217"/>
      <c r="F3" s="217"/>
      <c r="G3" s="218"/>
      <c r="H3" s="102" t="s">
        <v>172</v>
      </c>
      <c r="I3" s="103" t="s">
        <v>330</v>
      </c>
    </row>
    <row r="4" spans="1:256" ht="27" customHeight="1" x14ac:dyDescent="0.25">
      <c r="A4" s="101" t="s">
        <v>231</v>
      </c>
      <c r="B4" s="216">
        <f>'Orçamento Sintético'!F19</f>
        <v>413.26</v>
      </c>
      <c r="C4" s="217"/>
      <c r="D4" s="217"/>
      <c r="E4" s="217"/>
      <c r="F4" s="217"/>
      <c r="G4" s="218"/>
      <c r="H4" s="214">
        <v>0.18579999999999999</v>
      </c>
      <c r="I4" s="156" t="s">
        <v>347</v>
      </c>
      <c r="J4" s="148"/>
    </row>
    <row r="5" spans="1:256" ht="29.25" customHeight="1" thickBot="1" x14ac:dyDescent="0.3">
      <c r="A5" s="101" t="s">
        <v>173</v>
      </c>
      <c r="B5" s="219" t="s">
        <v>345</v>
      </c>
      <c r="C5" s="220"/>
      <c r="D5" s="220"/>
      <c r="E5" s="220"/>
      <c r="F5" s="220"/>
      <c r="G5" s="221"/>
      <c r="H5" s="215"/>
      <c r="I5" s="156" t="s">
        <v>347</v>
      </c>
      <c r="J5" s="148"/>
    </row>
    <row r="6" spans="1:256" ht="14.25" customHeight="1" x14ac:dyDescent="0.2">
      <c r="A6" s="202" t="s">
        <v>175</v>
      </c>
      <c r="B6" s="205" t="s">
        <v>331</v>
      </c>
      <c r="C6" s="205" t="s">
        <v>332</v>
      </c>
      <c r="D6" s="205"/>
      <c r="E6" s="205" t="s">
        <v>168</v>
      </c>
      <c r="F6" s="205"/>
      <c r="G6" s="205" t="s">
        <v>169</v>
      </c>
      <c r="H6" s="205"/>
      <c r="I6" s="200" t="s">
        <v>333</v>
      </c>
    </row>
    <row r="7" spans="1:256" ht="14.25" customHeight="1" x14ac:dyDescent="0.2">
      <c r="A7" s="203"/>
      <c r="B7" s="206"/>
      <c r="C7" s="206"/>
      <c r="D7" s="206"/>
      <c r="E7" s="206"/>
      <c r="F7" s="206"/>
      <c r="G7" s="206"/>
      <c r="H7" s="206"/>
      <c r="I7" s="201"/>
    </row>
    <row r="8" spans="1:256" ht="15.75" thickBot="1" x14ac:dyDescent="0.25">
      <c r="A8" s="204"/>
      <c r="B8" s="207"/>
      <c r="C8" s="104" t="s">
        <v>334</v>
      </c>
      <c r="D8" s="104" t="s">
        <v>335</v>
      </c>
      <c r="E8" s="105" t="s">
        <v>334</v>
      </c>
      <c r="F8" s="106" t="s">
        <v>335</v>
      </c>
      <c r="G8" s="105" t="s">
        <v>334</v>
      </c>
      <c r="H8" s="106" t="s">
        <v>335</v>
      </c>
      <c r="I8" s="107" t="s">
        <v>334</v>
      </c>
    </row>
    <row r="9" spans="1:256" ht="15" x14ac:dyDescent="0.25">
      <c r="A9" s="108" t="s">
        <v>264</v>
      </c>
      <c r="B9" s="109" t="str">
        <f>[4]ORÇA!D8</f>
        <v>ADMINISTRAÇÃO LOCAL</v>
      </c>
      <c r="C9" s="110">
        <f>'Orçamento Sintético'!I5</f>
        <v>25702.400000000001</v>
      </c>
      <c r="D9" s="111">
        <f>C9/$C$29</f>
        <v>6.9064385078444854E-2</v>
      </c>
      <c r="E9" s="112">
        <f>F9*$C$9</f>
        <v>12851.2</v>
      </c>
      <c r="F9" s="113">
        <v>0.5</v>
      </c>
      <c r="G9" s="112">
        <f>H9*$C$9</f>
        <v>12851.2</v>
      </c>
      <c r="H9" s="113">
        <v>0.5</v>
      </c>
      <c r="I9" s="114">
        <f>E9+G9</f>
        <v>25702.400000000001</v>
      </c>
      <c r="J9" s="115"/>
      <c r="K9" s="116"/>
    </row>
    <row r="10" spans="1:256" ht="15" x14ac:dyDescent="0.25">
      <c r="A10" s="87"/>
      <c r="B10" s="117"/>
      <c r="C10" s="118"/>
      <c r="D10" s="119"/>
      <c r="E10" s="197"/>
      <c r="F10" s="197"/>
      <c r="G10" s="197"/>
      <c r="H10" s="197"/>
      <c r="I10" s="120"/>
      <c r="K10" s="116"/>
    </row>
    <row r="11" spans="1:256" ht="15" x14ac:dyDescent="0.25">
      <c r="A11" s="87" t="s">
        <v>268</v>
      </c>
      <c r="B11" s="121" t="str">
        <f>[4]ORÇA!D14</f>
        <v>SERVIÇOS PRELIMINARES</v>
      </c>
      <c r="C11" s="122">
        <f>'Orçamento Sintético'!I8</f>
        <v>8744.9700000000012</v>
      </c>
      <c r="D11" s="111">
        <f>C11/$C$29</f>
        <v>2.349842721222329E-2</v>
      </c>
      <c r="E11" s="123">
        <f>F11*$C$11</f>
        <v>4372.4850000000006</v>
      </c>
      <c r="F11" s="124">
        <v>0.5</v>
      </c>
      <c r="G11" s="123">
        <f>H11*$C$11</f>
        <v>4372.4850000000006</v>
      </c>
      <c r="H11" s="124">
        <v>0.5</v>
      </c>
      <c r="I11" s="114">
        <f>E11+G11</f>
        <v>8744.9700000000012</v>
      </c>
      <c r="K11" s="116"/>
    </row>
    <row r="12" spans="1:256" ht="15" x14ac:dyDescent="0.25">
      <c r="A12" s="87"/>
      <c r="B12" s="117"/>
      <c r="C12" s="118"/>
      <c r="D12" s="119"/>
      <c r="E12" s="198"/>
      <c r="F12" s="199"/>
      <c r="G12" s="198"/>
      <c r="H12" s="199"/>
      <c r="I12" s="120"/>
      <c r="K12" s="116"/>
    </row>
    <row r="13" spans="1:256" ht="15" x14ac:dyDescent="0.25">
      <c r="A13" s="87" t="s">
        <v>278</v>
      </c>
      <c r="B13" s="117" t="str">
        <f>'Orçamento Sintético'!D18</f>
        <v>ESTRUTURA DO TELHADO</v>
      </c>
      <c r="C13" s="122">
        <f>'Orçamento Sintético'!I18</f>
        <v>97252.909999999989</v>
      </c>
      <c r="D13" s="111">
        <f>C13/$C$29</f>
        <v>0.26132627405375913</v>
      </c>
      <c r="E13" s="112">
        <f>$C$13*F13</f>
        <v>97252.909999999989</v>
      </c>
      <c r="F13" s="113">
        <v>1</v>
      </c>
      <c r="G13" s="112">
        <f>$C$13*H13</f>
        <v>0</v>
      </c>
      <c r="H13" s="113">
        <v>0</v>
      </c>
      <c r="I13" s="114">
        <f>E13+G13</f>
        <v>97252.909999999989</v>
      </c>
      <c r="K13" s="116"/>
    </row>
    <row r="14" spans="1:256" ht="15" x14ac:dyDescent="0.25">
      <c r="A14" s="87"/>
      <c r="B14" s="117"/>
      <c r="C14" s="118"/>
      <c r="D14" s="119"/>
      <c r="E14" s="197"/>
      <c r="F14" s="197"/>
      <c r="G14" s="197"/>
      <c r="H14" s="197"/>
      <c r="I14" s="120"/>
      <c r="K14" s="116"/>
    </row>
    <row r="15" spans="1:256" ht="15" x14ac:dyDescent="0.25">
      <c r="A15" s="87" t="s">
        <v>287</v>
      </c>
      <c r="B15" s="117" t="str">
        <f>'Orçamento Sintético'!D26</f>
        <v>COBERTURA</v>
      </c>
      <c r="C15" s="122">
        <f>'Orçamento Sintético'!I26</f>
        <v>144341.97</v>
      </c>
      <c r="D15" s="111">
        <f>C15/$C$29</f>
        <v>0.38785830891517264</v>
      </c>
      <c r="E15" s="112">
        <f>F15*$C$15</f>
        <v>115473.576</v>
      </c>
      <c r="F15" s="113">
        <v>0.8</v>
      </c>
      <c r="G15" s="112">
        <f>H15*$C$15</f>
        <v>28868.394</v>
      </c>
      <c r="H15" s="113">
        <v>0.2</v>
      </c>
      <c r="I15" s="114">
        <f>E15+G15</f>
        <v>144341.97</v>
      </c>
      <c r="K15" s="116"/>
    </row>
    <row r="16" spans="1:256" ht="15" x14ac:dyDescent="0.25">
      <c r="A16" s="87"/>
      <c r="B16" s="117"/>
      <c r="C16" s="118"/>
      <c r="D16" s="119"/>
      <c r="E16" s="197"/>
      <c r="F16" s="197"/>
      <c r="G16" s="198"/>
      <c r="H16" s="199"/>
      <c r="I16" s="120"/>
      <c r="K16" s="116"/>
    </row>
    <row r="17" spans="1:11" ht="15" x14ac:dyDescent="0.25">
      <c r="A17" s="87" t="s">
        <v>292</v>
      </c>
      <c r="B17" s="117" t="str">
        <f>'Orçamento Sintético'!D31</f>
        <v>PILAR PARA DESCIDA DA ÁGUA</v>
      </c>
      <c r="C17" s="122">
        <f>'Orçamento Sintético'!I31</f>
        <v>25076.140000000003</v>
      </c>
      <c r="D17" s="111">
        <f>C17/$C$29</f>
        <v>6.7381574842854911E-2</v>
      </c>
      <c r="E17" s="112">
        <f>F17*$C$17</f>
        <v>0</v>
      </c>
      <c r="F17" s="126"/>
      <c r="G17" s="112">
        <f>H17*$C$17</f>
        <v>25076.140000000003</v>
      </c>
      <c r="H17" s="126">
        <v>1</v>
      </c>
      <c r="I17" s="114">
        <f>E17+G17</f>
        <v>25076.140000000003</v>
      </c>
      <c r="K17" s="116"/>
    </row>
    <row r="18" spans="1:11" ht="15" x14ac:dyDescent="0.25">
      <c r="A18" s="87"/>
      <c r="B18" s="117"/>
      <c r="C18" s="118"/>
      <c r="D18" s="119"/>
      <c r="E18" s="196"/>
      <c r="F18" s="196"/>
      <c r="G18" s="196"/>
      <c r="H18" s="196"/>
      <c r="I18" s="120"/>
      <c r="K18" s="116"/>
    </row>
    <row r="19" spans="1:11" ht="15" x14ac:dyDescent="0.25">
      <c r="A19" s="87" t="s">
        <v>295</v>
      </c>
      <c r="B19" s="121" t="str">
        <f>'Orçamento Sintético'!D35</f>
        <v>FUNDAÇÃO</v>
      </c>
      <c r="C19" s="122">
        <f>'Orçamento Sintético'!I35</f>
        <v>7025.91</v>
      </c>
      <c r="D19" s="111">
        <f>C19/$C$29</f>
        <v>1.8879176799306542E-2</v>
      </c>
      <c r="E19" s="123">
        <f>F19*$C$19</f>
        <v>7025.91</v>
      </c>
      <c r="F19" s="125">
        <v>1</v>
      </c>
      <c r="G19" s="123">
        <f>H19*$C$19</f>
        <v>0</v>
      </c>
      <c r="H19" s="125"/>
      <c r="I19" s="114">
        <f>E19+G19</f>
        <v>7025.91</v>
      </c>
      <c r="K19" s="116"/>
    </row>
    <row r="20" spans="1:11" ht="15" x14ac:dyDescent="0.25">
      <c r="A20" s="87"/>
      <c r="B20" s="121"/>
      <c r="C20" s="118"/>
      <c r="D20" s="119"/>
      <c r="E20" s="196"/>
      <c r="F20" s="196"/>
      <c r="G20" s="196"/>
      <c r="H20" s="196"/>
      <c r="I20" s="120"/>
      <c r="K20" s="116"/>
    </row>
    <row r="21" spans="1:11" ht="15" x14ac:dyDescent="0.25">
      <c r="A21" s="87" t="s">
        <v>296</v>
      </c>
      <c r="B21" s="121" t="str">
        <f>'Orçamento Sintético'!D38</f>
        <v>INSTALAÇÃO ELÉTRICA</v>
      </c>
      <c r="C21" s="122">
        <f>'Orçamento Sintético'!I38</f>
        <v>13103.34</v>
      </c>
      <c r="D21" s="111">
        <f>C21/$C$29</f>
        <v>3.5209712695070873E-2</v>
      </c>
      <c r="E21" s="112">
        <f>F21*$C$21</f>
        <v>0</v>
      </c>
      <c r="F21" s="126"/>
      <c r="G21" s="112">
        <f>H21*$C$21</f>
        <v>13103.34</v>
      </c>
      <c r="H21" s="126">
        <v>1</v>
      </c>
      <c r="I21" s="114">
        <f>E21+G21</f>
        <v>13103.34</v>
      </c>
      <c r="K21" s="116"/>
    </row>
    <row r="22" spans="1:11" ht="15" x14ac:dyDescent="0.25">
      <c r="A22" s="87"/>
      <c r="B22" s="121"/>
      <c r="C22" s="118"/>
      <c r="D22" s="119"/>
      <c r="E22" s="196"/>
      <c r="F22" s="196"/>
      <c r="G22" s="196"/>
      <c r="H22" s="196"/>
      <c r="I22" s="120"/>
      <c r="K22" s="116"/>
    </row>
    <row r="23" spans="1:11" ht="15" x14ac:dyDescent="0.25">
      <c r="A23" s="87" t="s">
        <v>298</v>
      </c>
      <c r="B23" s="121" t="str">
        <f>'Orçamento Sintético'!D46</f>
        <v>FORRO</v>
      </c>
      <c r="C23" s="122">
        <f>'Orçamento Sintético'!I46</f>
        <v>46429.760000000002</v>
      </c>
      <c r="D23" s="111">
        <f>C23/$C$29</f>
        <v>0.12476044352822209</v>
      </c>
      <c r="E23" s="112">
        <f>F23*$C$23</f>
        <v>0</v>
      </c>
      <c r="F23" s="126"/>
      <c r="G23" s="112">
        <f>H23*$C$23</f>
        <v>46429.760000000002</v>
      </c>
      <c r="H23" s="126">
        <v>1</v>
      </c>
      <c r="I23" s="114">
        <f>E23+G23</f>
        <v>46429.760000000002</v>
      </c>
      <c r="K23" s="116"/>
    </row>
    <row r="24" spans="1:11" ht="15" x14ac:dyDescent="0.25">
      <c r="A24" s="87"/>
      <c r="B24" s="121"/>
      <c r="C24" s="118"/>
      <c r="D24" s="119"/>
      <c r="E24" s="196"/>
      <c r="F24" s="196"/>
      <c r="G24" s="196"/>
      <c r="H24" s="196"/>
      <c r="I24" s="120"/>
      <c r="K24" s="116"/>
    </row>
    <row r="25" spans="1:11" ht="15" x14ac:dyDescent="0.2">
      <c r="A25" s="87" t="s">
        <v>298</v>
      </c>
      <c r="B25" s="121" t="str">
        <f>'Orçamento Sintético'!D48</f>
        <v>TRANSPORTE</v>
      </c>
      <c r="C25" s="127">
        <f>'Orçamento Sintético'!I48</f>
        <v>2099.98</v>
      </c>
      <c r="D25" s="111">
        <f>C25/$C$29</f>
        <v>5.6428126313897778E-3</v>
      </c>
      <c r="E25" s="112">
        <f>F25*$C$25</f>
        <v>1049.99</v>
      </c>
      <c r="F25" s="113">
        <v>0.5</v>
      </c>
      <c r="G25" s="112">
        <f>H25*$C$25</f>
        <v>1049.99</v>
      </c>
      <c r="H25" s="113">
        <v>0.5</v>
      </c>
      <c r="I25" s="114">
        <f>E25+G25</f>
        <v>2099.98</v>
      </c>
      <c r="K25" s="116"/>
    </row>
    <row r="26" spans="1:11" ht="15" x14ac:dyDescent="0.2">
      <c r="A26" s="128"/>
      <c r="B26" s="129"/>
      <c r="C26" s="130"/>
      <c r="D26" s="131"/>
      <c r="E26" s="197"/>
      <c r="F26" s="197"/>
      <c r="G26" s="197"/>
      <c r="H26" s="197"/>
      <c r="I26" s="132"/>
      <c r="K26" s="116"/>
    </row>
    <row r="27" spans="1:11" ht="15" x14ac:dyDescent="0.2">
      <c r="A27" s="87" t="s">
        <v>300</v>
      </c>
      <c r="B27" s="121" t="str">
        <f>'Orçamento Sintético'!D53</f>
        <v>SERVIÇOS FINAIS</v>
      </c>
      <c r="C27" s="127">
        <f>'Orçamento Sintético'!I53</f>
        <v>2373.91</v>
      </c>
      <c r="D27" s="111">
        <f>C27/$C$29</f>
        <v>6.3788842435558938E-3</v>
      </c>
      <c r="E27" s="112">
        <f>F27*$C$27</f>
        <v>0</v>
      </c>
      <c r="F27" s="113">
        <v>0</v>
      </c>
      <c r="G27" s="112">
        <f>H27*$C$27</f>
        <v>2373.91</v>
      </c>
      <c r="H27" s="113">
        <v>1</v>
      </c>
      <c r="I27" s="114">
        <f>E27+G27</f>
        <v>2373.91</v>
      </c>
      <c r="K27" s="116"/>
    </row>
    <row r="28" spans="1:11" ht="15.75" thickBot="1" x14ac:dyDescent="0.25">
      <c r="A28" s="128"/>
      <c r="B28" s="129"/>
      <c r="C28" s="130"/>
      <c r="D28" s="131"/>
      <c r="E28" s="197"/>
      <c r="F28" s="197"/>
      <c r="G28" s="197"/>
      <c r="H28" s="197"/>
      <c r="I28" s="132"/>
      <c r="K28" s="116"/>
    </row>
    <row r="29" spans="1:11" ht="18.75" x14ac:dyDescent="0.3">
      <c r="A29" s="133"/>
      <c r="B29" s="134" t="s">
        <v>336</v>
      </c>
      <c r="C29" s="135">
        <f>SUM(C9:C28)</f>
        <v>372151.29</v>
      </c>
      <c r="D29" s="136">
        <f>SUM(D9:D28)</f>
        <v>1</v>
      </c>
      <c r="E29" s="137">
        <f>E9+E11+E13+E15+E17+E19+E21+E23+E27+E25</f>
        <v>238026.07099999997</v>
      </c>
      <c r="F29" s="138">
        <f>E29/$C$29</f>
        <v>0.63959491044623273</v>
      </c>
      <c r="G29" s="137">
        <f>G9+G11+G13+G15+G17+G19+G21+G23+G27+G25</f>
        <v>134125.21899999998</v>
      </c>
      <c r="H29" s="138">
        <f>G29/$C$29</f>
        <v>0.36040508955376721</v>
      </c>
      <c r="I29" s="139"/>
    </row>
    <row r="30" spans="1:11" ht="15.75" thickBot="1" x14ac:dyDescent="0.3">
      <c r="A30" s="140"/>
      <c r="B30" s="141" t="s">
        <v>337</v>
      </c>
      <c r="C30" s="142"/>
      <c r="D30" s="143"/>
      <c r="E30" s="144">
        <f>E29</f>
        <v>238026.07099999997</v>
      </c>
      <c r="F30" s="145">
        <f>E30/$C$29</f>
        <v>0.63959491044623273</v>
      </c>
      <c r="G30" s="144">
        <f>E30+G29</f>
        <v>372151.28999999992</v>
      </c>
      <c r="H30" s="145">
        <f>G30/$C$29</f>
        <v>0.99999999999999989</v>
      </c>
      <c r="I30" s="149">
        <f>G30</f>
        <v>372151.28999999992</v>
      </c>
    </row>
  </sheetData>
  <mergeCells count="32">
    <mergeCell ref="A1:I1"/>
    <mergeCell ref="A2:I2"/>
    <mergeCell ref="H4:H5"/>
    <mergeCell ref="B4:G4"/>
    <mergeCell ref="B5:G5"/>
    <mergeCell ref="B3:G3"/>
    <mergeCell ref="A6:A8"/>
    <mergeCell ref="B6:B8"/>
    <mergeCell ref="C6:D7"/>
    <mergeCell ref="E6:F7"/>
    <mergeCell ref="G6:H7"/>
    <mergeCell ref="G14:H14"/>
    <mergeCell ref="E12:F12"/>
    <mergeCell ref="G12:H12"/>
    <mergeCell ref="I6:I7"/>
    <mergeCell ref="E10:F10"/>
    <mergeCell ref="G10:H10"/>
    <mergeCell ref="E14:F14"/>
    <mergeCell ref="E26:F26"/>
    <mergeCell ref="G26:H26"/>
    <mergeCell ref="E28:F28"/>
    <mergeCell ref="G28:H28"/>
    <mergeCell ref="E24:F24"/>
    <mergeCell ref="G24:H24"/>
    <mergeCell ref="E22:F22"/>
    <mergeCell ref="G22:H22"/>
    <mergeCell ref="E20:F20"/>
    <mergeCell ref="G20:H20"/>
    <mergeCell ref="E16:F16"/>
    <mergeCell ref="G16:H16"/>
    <mergeCell ref="E18:F18"/>
    <mergeCell ref="G18:H18"/>
  </mergeCells>
  <pageMargins left="0.511811024" right="0.511811024" top="0.78740157499999996" bottom="0.78740157499999996" header="0.31496062000000002" footer="0.31496062000000002"/>
  <pageSetup scale="79" orientation="landscape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BreakPreview" zoomScale="60" zoomScaleNormal="100" workbookViewId="0">
      <selection activeCell="P19" sqref="P19"/>
    </sheetView>
  </sheetViews>
  <sheetFormatPr defaultRowHeight="14.25" x14ac:dyDescent="0.2"/>
  <cols>
    <col min="1" max="1" width="9.875" customWidth="1"/>
    <col min="2" max="2" width="53" customWidth="1"/>
    <col min="4" max="4" width="8.125" customWidth="1"/>
    <col min="5" max="5" width="35.875" customWidth="1"/>
  </cols>
  <sheetData>
    <row r="1" spans="1:5" ht="57" customHeight="1" x14ac:dyDescent="0.2">
      <c r="A1" s="229" t="s">
        <v>260</v>
      </c>
      <c r="B1" s="230"/>
      <c r="C1" s="230"/>
      <c r="D1" s="230"/>
      <c r="E1" s="231"/>
    </row>
    <row r="2" spans="1:5" ht="18.75" x14ac:dyDescent="0.2">
      <c r="A2" s="232" t="s">
        <v>261</v>
      </c>
      <c r="B2" s="233"/>
      <c r="C2" s="233"/>
      <c r="D2" s="233"/>
      <c r="E2" s="234"/>
    </row>
    <row r="3" spans="1:5" x14ac:dyDescent="0.2">
      <c r="A3" s="235" t="s">
        <v>310</v>
      </c>
      <c r="B3" s="236"/>
      <c r="C3" s="236"/>
      <c r="D3" s="236"/>
      <c r="E3" s="237"/>
    </row>
    <row r="4" spans="1:5" x14ac:dyDescent="0.2">
      <c r="A4" s="235" t="s">
        <v>346</v>
      </c>
      <c r="B4" s="236"/>
      <c r="C4" s="236"/>
      <c r="D4" s="236"/>
      <c r="E4" s="237"/>
    </row>
    <row r="5" spans="1:5" ht="15" thickBot="1" x14ac:dyDescent="0.25">
      <c r="A5" s="238" t="s">
        <v>343</v>
      </c>
      <c r="B5" s="239"/>
      <c r="C5" s="239"/>
      <c r="D5" s="239"/>
      <c r="E5" s="240"/>
    </row>
    <row r="6" spans="1:5" x14ac:dyDescent="0.2">
      <c r="A6" s="63" t="s">
        <v>175</v>
      </c>
      <c r="B6" s="64" t="s">
        <v>262</v>
      </c>
      <c r="C6" s="64" t="s">
        <v>200</v>
      </c>
      <c r="D6" s="64" t="s">
        <v>263</v>
      </c>
      <c r="E6" s="65" t="s">
        <v>261</v>
      </c>
    </row>
    <row r="7" spans="1:5" ht="15" x14ac:dyDescent="0.25">
      <c r="A7" s="66" t="s">
        <v>264</v>
      </c>
      <c r="B7" s="227" t="s">
        <v>16</v>
      </c>
      <c r="C7" s="227"/>
      <c r="D7" s="227"/>
      <c r="E7" s="228"/>
    </row>
    <row r="8" spans="1:5" ht="28.5" x14ac:dyDescent="0.2">
      <c r="A8" s="88" t="s">
        <v>265</v>
      </c>
      <c r="B8" s="73" t="s">
        <v>266</v>
      </c>
      <c r="C8" s="69" t="s">
        <v>21</v>
      </c>
      <c r="D8" s="69">
        <v>64</v>
      </c>
      <c r="E8" s="89" t="s">
        <v>366</v>
      </c>
    </row>
    <row r="9" spans="1:5" ht="28.5" x14ac:dyDescent="0.2">
      <c r="A9" s="88" t="s">
        <v>267</v>
      </c>
      <c r="B9" s="73" t="s">
        <v>24</v>
      </c>
      <c r="C9" s="71" t="s">
        <v>21</v>
      </c>
      <c r="D9" s="90">
        <v>480</v>
      </c>
      <c r="E9" s="91" t="s">
        <v>311</v>
      </c>
    </row>
    <row r="10" spans="1:5" ht="15" x14ac:dyDescent="0.25">
      <c r="A10" s="66" t="s">
        <v>268</v>
      </c>
      <c r="B10" s="227" t="s">
        <v>26</v>
      </c>
      <c r="C10" s="227"/>
      <c r="D10" s="227"/>
      <c r="E10" s="228"/>
    </row>
    <row r="11" spans="1:5" ht="28.5" x14ac:dyDescent="0.2">
      <c r="A11" s="69" t="s">
        <v>269</v>
      </c>
      <c r="B11" s="70" t="s">
        <v>30</v>
      </c>
      <c r="C11" s="76" t="s">
        <v>31</v>
      </c>
      <c r="D11" s="78">
        <v>8</v>
      </c>
      <c r="E11" s="72" t="s">
        <v>312</v>
      </c>
    </row>
    <row r="12" spans="1:5" ht="25.5" x14ac:dyDescent="0.2">
      <c r="A12" s="69" t="s">
        <v>270</v>
      </c>
      <c r="B12" s="70" t="s">
        <v>34</v>
      </c>
      <c r="C12" s="76" t="s">
        <v>35</v>
      </c>
      <c r="D12" s="78">
        <v>60</v>
      </c>
      <c r="E12" s="73" t="s">
        <v>281</v>
      </c>
    </row>
    <row r="13" spans="1:5" ht="25.5" x14ac:dyDescent="0.2">
      <c r="A13" s="69" t="s">
        <v>271</v>
      </c>
      <c r="B13" s="70" t="s">
        <v>38</v>
      </c>
      <c r="C13" s="76" t="s">
        <v>31</v>
      </c>
      <c r="D13" s="78">
        <v>62.391599999999997</v>
      </c>
      <c r="E13" s="74" t="s">
        <v>313</v>
      </c>
    </row>
    <row r="14" spans="1:5" ht="38.25" x14ac:dyDescent="0.2">
      <c r="A14" s="69" t="s">
        <v>272</v>
      </c>
      <c r="B14" s="70" t="s">
        <v>41</v>
      </c>
      <c r="C14" s="76" t="s">
        <v>31</v>
      </c>
      <c r="D14" s="78">
        <v>62.391599999999997</v>
      </c>
      <c r="E14" s="73" t="s">
        <v>273</v>
      </c>
    </row>
    <row r="15" spans="1:5" ht="38.25" x14ac:dyDescent="0.2">
      <c r="A15" s="69" t="s">
        <v>274</v>
      </c>
      <c r="B15" s="70" t="s">
        <v>44</v>
      </c>
      <c r="C15" s="76" t="s">
        <v>45</v>
      </c>
      <c r="D15" s="78">
        <v>0.1</v>
      </c>
      <c r="E15" s="73" t="s">
        <v>314</v>
      </c>
    </row>
    <row r="16" spans="1:5" x14ac:dyDescent="0.2">
      <c r="A16" s="69" t="s">
        <v>275</v>
      </c>
      <c r="B16" s="70" t="s">
        <v>48</v>
      </c>
      <c r="C16" s="76" t="s">
        <v>45</v>
      </c>
      <c r="D16" s="78">
        <v>2.5</v>
      </c>
      <c r="E16" s="73" t="s">
        <v>326</v>
      </c>
    </row>
    <row r="17" spans="1:5" ht="25.5" x14ac:dyDescent="0.2">
      <c r="A17" s="69" t="s">
        <v>276</v>
      </c>
      <c r="B17" s="70" t="s">
        <v>51</v>
      </c>
      <c r="C17" s="76" t="s">
        <v>31</v>
      </c>
      <c r="D17" s="78">
        <v>17.5</v>
      </c>
      <c r="E17" s="73" t="s">
        <v>281</v>
      </c>
    </row>
    <row r="18" spans="1:5" ht="63.75" x14ac:dyDescent="0.2">
      <c r="A18" s="69" t="s">
        <v>277</v>
      </c>
      <c r="B18" s="70" t="s">
        <v>54</v>
      </c>
      <c r="C18" s="76" t="s">
        <v>21</v>
      </c>
      <c r="D18" s="78">
        <v>8</v>
      </c>
      <c r="E18" s="73" t="s">
        <v>281</v>
      </c>
    </row>
    <row r="19" spans="1:5" ht="63.75" x14ac:dyDescent="0.2">
      <c r="A19" s="69"/>
      <c r="B19" s="70" t="s">
        <v>57</v>
      </c>
      <c r="C19" s="76" t="s">
        <v>58</v>
      </c>
      <c r="D19" s="78">
        <v>1</v>
      </c>
      <c r="E19" s="73" t="s">
        <v>281</v>
      </c>
    </row>
    <row r="20" spans="1:5" ht="15" x14ac:dyDescent="0.25">
      <c r="A20" s="66" t="s">
        <v>278</v>
      </c>
      <c r="B20" s="227" t="s">
        <v>60</v>
      </c>
      <c r="C20" s="227"/>
      <c r="D20" s="227"/>
      <c r="E20" s="228"/>
    </row>
    <row r="21" spans="1:5" ht="51" x14ac:dyDescent="0.2">
      <c r="A21" s="69" t="s">
        <v>279</v>
      </c>
      <c r="B21" s="70" t="s">
        <v>63</v>
      </c>
      <c r="C21" s="76" t="s">
        <v>31</v>
      </c>
      <c r="D21" s="77">
        <v>413.26</v>
      </c>
      <c r="E21" s="93" t="s">
        <v>327</v>
      </c>
    </row>
    <row r="22" spans="1:5" ht="38.25" x14ac:dyDescent="0.2">
      <c r="A22" s="69" t="s">
        <v>280</v>
      </c>
      <c r="B22" s="70" t="s">
        <v>66</v>
      </c>
      <c r="C22" s="76" t="s">
        <v>67</v>
      </c>
      <c r="D22" s="96">
        <v>2330.61</v>
      </c>
      <c r="E22" s="75" t="s">
        <v>281</v>
      </c>
    </row>
    <row r="23" spans="1:5" ht="25.5" x14ac:dyDescent="0.2">
      <c r="A23" s="69" t="s">
        <v>282</v>
      </c>
      <c r="B23" s="70" t="s">
        <v>71</v>
      </c>
      <c r="C23" s="76" t="s">
        <v>72</v>
      </c>
      <c r="D23" s="97">
        <v>284</v>
      </c>
      <c r="E23" s="75" t="s">
        <v>281</v>
      </c>
    </row>
    <row r="24" spans="1:5" ht="51" x14ac:dyDescent="0.2">
      <c r="A24" s="69" t="s">
        <v>283</v>
      </c>
      <c r="B24" s="70" t="s">
        <v>75</v>
      </c>
      <c r="C24" s="76" t="s">
        <v>76</v>
      </c>
      <c r="D24" s="77">
        <v>2</v>
      </c>
      <c r="E24" s="75" t="s">
        <v>281</v>
      </c>
    </row>
    <row r="25" spans="1:5" ht="25.5" x14ac:dyDescent="0.2">
      <c r="A25" s="69" t="s">
        <v>284</v>
      </c>
      <c r="B25" s="70" t="s">
        <v>79</v>
      </c>
      <c r="C25" s="76" t="s">
        <v>80</v>
      </c>
      <c r="D25" s="97">
        <v>506</v>
      </c>
      <c r="E25" s="75" t="s">
        <v>281</v>
      </c>
    </row>
    <row r="26" spans="1:5" x14ac:dyDescent="0.2">
      <c r="A26" s="69" t="s">
        <v>285</v>
      </c>
      <c r="B26" s="70" t="s">
        <v>83</v>
      </c>
      <c r="C26" s="76" t="s">
        <v>80</v>
      </c>
      <c r="D26" s="77">
        <v>106.6</v>
      </c>
      <c r="E26" s="75" t="s">
        <v>281</v>
      </c>
    </row>
    <row r="27" spans="1:5" ht="42.75" x14ac:dyDescent="0.2">
      <c r="A27" s="69" t="s">
        <v>286</v>
      </c>
      <c r="B27" s="70" t="s">
        <v>86</v>
      </c>
      <c r="C27" s="76" t="s">
        <v>31</v>
      </c>
      <c r="D27" s="77">
        <v>413.26</v>
      </c>
      <c r="E27" s="93" t="s">
        <v>327</v>
      </c>
    </row>
    <row r="28" spans="1:5" ht="15" x14ac:dyDescent="0.25">
      <c r="A28" s="66" t="s">
        <v>287</v>
      </c>
      <c r="B28" s="225" t="s">
        <v>88</v>
      </c>
      <c r="C28" s="225"/>
      <c r="D28" s="225"/>
      <c r="E28" s="226"/>
    </row>
    <row r="29" spans="1:5" ht="42.75" x14ac:dyDescent="0.2">
      <c r="A29" s="69" t="s">
        <v>288</v>
      </c>
      <c r="B29" s="70" t="s">
        <v>91</v>
      </c>
      <c r="C29" s="76" t="s">
        <v>31</v>
      </c>
      <c r="D29" s="77">
        <v>413.26</v>
      </c>
      <c r="E29" s="93" t="s">
        <v>327</v>
      </c>
    </row>
    <row r="30" spans="1:5" ht="38.25" x14ac:dyDescent="0.2">
      <c r="A30" s="69" t="s">
        <v>289</v>
      </c>
      <c r="B30" s="70" t="s">
        <v>94</v>
      </c>
      <c r="C30" s="76" t="s">
        <v>35</v>
      </c>
      <c r="D30" s="77">
        <v>149</v>
      </c>
      <c r="E30" s="75" t="s">
        <v>281</v>
      </c>
    </row>
    <row r="31" spans="1:5" ht="38.25" x14ac:dyDescent="0.2">
      <c r="A31" s="69" t="s">
        <v>290</v>
      </c>
      <c r="B31" s="70" t="s">
        <v>97</v>
      </c>
      <c r="C31" s="76" t="s">
        <v>98</v>
      </c>
      <c r="D31" s="97">
        <v>4</v>
      </c>
      <c r="E31" s="75" t="s">
        <v>281</v>
      </c>
    </row>
    <row r="32" spans="1:5" ht="25.5" x14ac:dyDescent="0.2">
      <c r="A32" s="69" t="s">
        <v>291</v>
      </c>
      <c r="B32" s="70" t="s">
        <v>101</v>
      </c>
      <c r="C32" s="76" t="s">
        <v>35</v>
      </c>
      <c r="D32" s="97">
        <v>52</v>
      </c>
      <c r="E32" s="75" t="s">
        <v>281</v>
      </c>
    </row>
    <row r="33" spans="1:5" ht="15" x14ac:dyDescent="0.25">
      <c r="A33" s="66" t="s">
        <v>292</v>
      </c>
      <c r="B33" s="225" t="s">
        <v>103</v>
      </c>
      <c r="C33" s="225"/>
      <c r="D33" s="225"/>
      <c r="E33" s="226"/>
    </row>
    <row r="34" spans="1:5" ht="38.25" x14ac:dyDescent="0.2">
      <c r="A34" s="83" t="s">
        <v>293</v>
      </c>
      <c r="B34" s="70" t="s">
        <v>105</v>
      </c>
      <c r="C34" s="98" t="s">
        <v>35</v>
      </c>
      <c r="D34" s="97">
        <v>205</v>
      </c>
      <c r="E34" s="75" t="s">
        <v>281</v>
      </c>
    </row>
    <row r="35" spans="1:5" x14ac:dyDescent="0.2">
      <c r="A35" s="83" t="s">
        <v>293</v>
      </c>
      <c r="B35" s="70" t="s">
        <v>322</v>
      </c>
      <c r="C35" s="98" t="s">
        <v>35</v>
      </c>
      <c r="D35" s="77">
        <v>60</v>
      </c>
      <c r="E35" s="79" t="s">
        <v>321</v>
      </c>
    </row>
    <row r="36" spans="1:5" ht="38.25" x14ac:dyDescent="0.2">
      <c r="A36" s="83" t="s">
        <v>294</v>
      </c>
      <c r="B36" s="70" t="s">
        <v>113</v>
      </c>
      <c r="C36" s="98" t="s">
        <v>206</v>
      </c>
      <c r="D36" s="97">
        <v>2.5</v>
      </c>
      <c r="E36" s="73" t="s">
        <v>326</v>
      </c>
    </row>
    <row r="37" spans="1:5" ht="15" x14ac:dyDescent="0.25">
      <c r="A37" s="67" t="s">
        <v>295</v>
      </c>
      <c r="B37" s="225" t="s">
        <v>107</v>
      </c>
      <c r="C37" s="225"/>
      <c r="D37" s="225"/>
      <c r="E37" s="226"/>
    </row>
    <row r="38" spans="1:5" ht="38.25" x14ac:dyDescent="0.2">
      <c r="A38" s="83" t="s">
        <v>243</v>
      </c>
      <c r="B38" s="70" t="s">
        <v>110</v>
      </c>
      <c r="C38" s="76" t="s">
        <v>35</v>
      </c>
      <c r="D38" s="97">
        <v>31</v>
      </c>
      <c r="E38" s="75" t="s">
        <v>281</v>
      </c>
    </row>
    <row r="39" spans="1:5" ht="38.25" x14ac:dyDescent="0.2">
      <c r="A39" s="83" t="s">
        <v>245</v>
      </c>
      <c r="B39" s="70" t="s">
        <v>113</v>
      </c>
      <c r="C39" s="76" t="s">
        <v>45</v>
      </c>
      <c r="D39" s="97">
        <v>2.7</v>
      </c>
      <c r="E39" s="75" t="s">
        <v>281</v>
      </c>
    </row>
    <row r="40" spans="1:5" ht="15" x14ac:dyDescent="0.25">
      <c r="A40" s="67" t="s">
        <v>296</v>
      </c>
      <c r="B40" s="225" t="s">
        <v>115</v>
      </c>
      <c r="C40" s="225"/>
      <c r="D40" s="225"/>
      <c r="E40" s="226"/>
    </row>
    <row r="41" spans="1:5" ht="25.5" x14ac:dyDescent="0.2">
      <c r="A41" s="84" t="s">
        <v>297</v>
      </c>
      <c r="B41" s="70" t="s">
        <v>118</v>
      </c>
      <c r="C41" s="76" t="s">
        <v>119</v>
      </c>
      <c r="D41" s="97">
        <v>35</v>
      </c>
      <c r="E41" s="92" t="s">
        <v>281</v>
      </c>
    </row>
    <row r="42" spans="1:5" ht="38.25" x14ac:dyDescent="0.2">
      <c r="A42" s="84" t="s">
        <v>315</v>
      </c>
      <c r="B42" s="70" t="s">
        <v>122</v>
      </c>
      <c r="C42" s="76" t="s">
        <v>35</v>
      </c>
      <c r="D42" s="97">
        <v>495</v>
      </c>
      <c r="E42" s="92" t="s">
        <v>281</v>
      </c>
    </row>
    <row r="43" spans="1:5" ht="38.25" x14ac:dyDescent="0.2">
      <c r="A43" s="84" t="s">
        <v>316</v>
      </c>
      <c r="B43" s="70" t="s">
        <v>125</v>
      </c>
      <c r="C43" s="76" t="s">
        <v>35</v>
      </c>
      <c r="D43" s="97">
        <v>191</v>
      </c>
      <c r="E43" s="92" t="s">
        <v>281</v>
      </c>
    </row>
    <row r="44" spans="1:5" ht="38.25" x14ac:dyDescent="0.2">
      <c r="A44" s="84" t="s">
        <v>317</v>
      </c>
      <c r="B44" s="70" t="s">
        <v>128</v>
      </c>
      <c r="C44" s="76" t="s">
        <v>98</v>
      </c>
      <c r="D44" s="97">
        <v>6</v>
      </c>
      <c r="E44" s="92" t="s">
        <v>281</v>
      </c>
    </row>
    <row r="45" spans="1:5" ht="25.5" x14ac:dyDescent="0.2">
      <c r="A45" s="84" t="s">
        <v>318</v>
      </c>
      <c r="B45" s="70" t="s">
        <v>131</v>
      </c>
      <c r="C45" s="76" t="s">
        <v>98</v>
      </c>
      <c r="D45" s="97">
        <v>1</v>
      </c>
      <c r="E45" s="92" t="s">
        <v>281</v>
      </c>
    </row>
    <row r="46" spans="1:5" ht="25.5" x14ac:dyDescent="0.2">
      <c r="A46" s="84" t="s">
        <v>319</v>
      </c>
      <c r="B46" s="70" t="s">
        <v>134</v>
      </c>
      <c r="C46" s="76" t="s">
        <v>98</v>
      </c>
      <c r="D46" s="97">
        <v>35</v>
      </c>
      <c r="E46" s="92" t="s">
        <v>281</v>
      </c>
    </row>
    <row r="47" spans="1:5" ht="38.25" x14ac:dyDescent="0.2">
      <c r="A47" s="84" t="s">
        <v>320</v>
      </c>
      <c r="B47" s="70" t="s">
        <v>137</v>
      </c>
      <c r="C47" s="76" t="s">
        <v>98</v>
      </c>
      <c r="D47" s="97">
        <v>6</v>
      </c>
      <c r="E47" s="92" t="s">
        <v>281</v>
      </c>
    </row>
    <row r="48" spans="1:5" ht="15" x14ac:dyDescent="0.25">
      <c r="A48" s="67" t="s">
        <v>298</v>
      </c>
      <c r="B48" s="225" t="s">
        <v>139</v>
      </c>
      <c r="C48" s="225"/>
      <c r="D48" s="225"/>
      <c r="E48" s="226"/>
    </row>
    <row r="49" spans="1:5" ht="42.75" x14ac:dyDescent="0.2">
      <c r="A49" s="82" t="s">
        <v>299</v>
      </c>
      <c r="B49" s="73" t="s">
        <v>142</v>
      </c>
      <c r="C49" s="71" t="s">
        <v>196</v>
      </c>
      <c r="D49" s="80">
        <v>413.26</v>
      </c>
      <c r="E49" s="93" t="s">
        <v>327</v>
      </c>
    </row>
    <row r="50" spans="1:5" ht="15" x14ac:dyDescent="0.25">
      <c r="A50" s="67" t="s">
        <v>300</v>
      </c>
      <c r="B50" s="225" t="s">
        <v>144</v>
      </c>
      <c r="C50" s="225"/>
      <c r="D50" s="225"/>
      <c r="E50" s="226"/>
    </row>
    <row r="51" spans="1:5" ht="38.25" x14ac:dyDescent="0.2">
      <c r="A51" s="82" t="s">
        <v>301</v>
      </c>
      <c r="B51" s="70" t="s">
        <v>147</v>
      </c>
      <c r="C51" s="76" t="s">
        <v>148</v>
      </c>
      <c r="D51" s="77">
        <v>300</v>
      </c>
      <c r="E51" s="81" t="s">
        <v>281</v>
      </c>
    </row>
    <row r="52" spans="1:5" ht="38.25" x14ac:dyDescent="0.2">
      <c r="A52" s="82" t="s">
        <v>302</v>
      </c>
      <c r="B52" s="70" t="s">
        <v>151</v>
      </c>
      <c r="C52" s="76" t="s">
        <v>148</v>
      </c>
      <c r="D52" s="77">
        <v>700</v>
      </c>
      <c r="E52" s="81" t="s">
        <v>281</v>
      </c>
    </row>
    <row r="53" spans="1:5" ht="51" x14ac:dyDescent="0.2">
      <c r="A53" s="82" t="s">
        <v>303</v>
      </c>
      <c r="B53" s="70" t="s">
        <v>154</v>
      </c>
      <c r="C53" s="76" t="s">
        <v>45</v>
      </c>
      <c r="D53" s="77">
        <v>40</v>
      </c>
      <c r="E53" s="81" t="s">
        <v>281</v>
      </c>
    </row>
    <row r="54" spans="1:5" x14ac:dyDescent="0.2">
      <c r="A54" s="82" t="s">
        <v>304</v>
      </c>
      <c r="B54" s="70" t="s">
        <v>157</v>
      </c>
      <c r="C54" s="76" t="s">
        <v>158</v>
      </c>
      <c r="D54" s="77">
        <v>2</v>
      </c>
      <c r="E54" s="81" t="s">
        <v>281</v>
      </c>
    </row>
    <row r="55" spans="1:5" ht="15" x14ac:dyDescent="0.25">
      <c r="A55" s="67" t="s">
        <v>305</v>
      </c>
      <c r="B55" s="222" t="s">
        <v>160</v>
      </c>
      <c r="C55" s="223"/>
      <c r="D55" s="223"/>
      <c r="E55" s="224"/>
    </row>
    <row r="56" spans="1:5" ht="42.75" x14ac:dyDescent="0.2">
      <c r="A56" s="83" t="s">
        <v>306</v>
      </c>
      <c r="B56" s="70" t="s">
        <v>51</v>
      </c>
      <c r="C56" s="76" t="s">
        <v>31</v>
      </c>
      <c r="D56" s="77">
        <v>413.26</v>
      </c>
      <c r="E56" s="93" t="s">
        <v>327</v>
      </c>
    </row>
    <row r="57" spans="1:5" ht="25.5" x14ac:dyDescent="0.2">
      <c r="A57" s="83" t="s">
        <v>307</v>
      </c>
      <c r="B57" s="70" t="s">
        <v>164</v>
      </c>
      <c r="C57" s="76" t="s">
        <v>98</v>
      </c>
      <c r="D57" s="77">
        <v>1</v>
      </c>
      <c r="E57" s="75" t="s">
        <v>281</v>
      </c>
    </row>
  </sheetData>
  <mergeCells count="15">
    <mergeCell ref="B7:E7"/>
    <mergeCell ref="A1:E1"/>
    <mergeCell ref="A2:E2"/>
    <mergeCell ref="A3:E3"/>
    <mergeCell ref="A4:E4"/>
    <mergeCell ref="A5:E5"/>
    <mergeCell ref="B55:E55"/>
    <mergeCell ref="B48:E48"/>
    <mergeCell ref="B50:E50"/>
    <mergeCell ref="B10:E10"/>
    <mergeCell ref="B20:E20"/>
    <mergeCell ref="B28:E28"/>
    <mergeCell ref="B33:E33"/>
    <mergeCell ref="B37:E37"/>
    <mergeCell ref="B40:E40"/>
  </mergeCells>
  <pageMargins left="0.511811024" right="0.511811024" top="0.78740157499999996" bottom="0.78740157499999996" header="0.31496062000000002" footer="0.31496062000000002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I48"/>
    </sheetView>
  </sheetViews>
  <sheetFormatPr defaultRowHeight="14.25" x14ac:dyDescent="0.2"/>
  <cols>
    <col min="1" max="5" width="9" style="51"/>
    <col min="6" max="6" width="8.375" style="51" bestFit="1" customWidth="1"/>
    <col min="7" max="7" width="7.625" style="51" customWidth="1"/>
    <col min="8" max="8" width="11.25" style="51" customWidth="1"/>
    <col min="9" max="9" width="12.375" style="51" customWidth="1"/>
    <col min="10" max="261" width="9" style="51"/>
    <col min="262" max="262" width="8.375" style="51" bestFit="1" customWidth="1"/>
    <col min="263" max="263" width="7.625" style="51" customWidth="1"/>
    <col min="264" max="264" width="11.25" style="51" customWidth="1"/>
    <col min="265" max="265" width="12.375" style="51" customWidth="1"/>
    <col min="266" max="517" width="9" style="51"/>
    <col min="518" max="518" width="8.375" style="51" bestFit="1" customWidth="1"/>
    <col min="519" max="519" width="7.625" style="51" customWidth="1"/>
    <col min="520" max="520" width="11.25" style="51" customWidth="1"/>
    <col min="521" max="521" width="12.375" style="51" customWidth="1"/>
    <col min="522" max="773" width="9" style="51"/>
    <col min="774" max="774" width="8.375" style="51" bestFit="1" customWidth="1"/>
    <col min="775" max="775" width="7.625" style="51" customWidth="1"/>
    <col min="776" max="776" width="11.25" style="51" customWidth="1"/>
    <col min="777" max="777" width="12.375" style="51" customWidth="1"/>
    <col min="778" max="1029" width="9" style="51"/>
    <col min="1030" max="1030" width="8.375" style="51" bestFit="1" customWidth="1"/>
    <col min="1031" max="1031" width="7.625" style="51" customWidth="1"/>
    <col min="1032" max="1032" width="11.25" style="51" customWidth="1"/>
    <col min="1033" max="1033" width="12.375" style="51" customWidth="1"/>
    <col min="1034" max="1285" width="9" style="51"/>
    <col min="1286" max="1286" width="8.375" style="51" bestFit="1" customWidth="1"/>
    <col min="1287" max="1287" width="7.625" style="51" customWidth="1"/>
    <col min="1288" max="1288" width="11.25" style="51" customWidth="1"/>
    <col min="1289" max="1289" width="12.375" style="51" customWidth="1"/>
    <col min="1290" max="1541" width="9" style="51"/>
    <col min="1542" max="1542" width="8.375" style="51" bestFit="1" customWidth="1"/>
    <col min="1543" max="1543" width="7.625" style="51" customWidth="1"/>
    <col min="1544" max="1544" width="11.25" style="51" customWidth="1"/>
    <col min="1545" max="1545" width="12.375" style="51" customWidth="1"/>
    <col min="1546" max="1797" width="9" style="51"/>
    <col min="1798" max="1798" width="8.375" style="51" bestFit="1" customWidth="1"/>
    <col min="1799" max="1799" width="7.625" style="51" customWidth="1"/>
    <col min="1800" max="1800" width="11.25" style="51" customWidth="1"/>
    <col min="1801" max="1801" width="12.375" style="51" customWidth="1"/>
    <col min="1802" max="2053" width="9" style="51"/>
    <col min="2054" max="2054" width="8.375" style="51" bestFit="1" customWidth="1"/>
    <col min="2055" max="2055" width="7.625" style="51" customWidth="1"/>
    <col min="2056" max="2056" width="11.25" style="51" customWidth="1"/>
    <col min="2057" max="2057" width="12.375" style="51" customWidth="1"/>
    <col min="2058" max="2309" width="9" style="51"/>
    <col min="2310" max="2310" width="8.375" style="51" bestFit="1" customWidth="1"/>
    <col min="2311" max="2311" width="7.625" style="51" customWidth="1"/>
    <col min="2312" max="2312" width="11.25" style="51" customWidth="1"/>
    <col min="2313" max="2313" width="12.375" style="51" customWidth="1"/>
    <col min="2314" max="2565" width="9" style="51"/>
    <col min="2566" max="2566" width="8.375" style="51" bestFit="1" customWidth="1"/>
    <col min="2567" max="2567" width="7.625" style="51" customWidth="1"/>
    <col min="2568" max="2568" width="11.25" style="51" customWidth="1"/>
    <col min="2569" max="2569" width="12.375" style="51" customWidth="1"/>
    <col min="2570" max="2821" width="9" style="51"/>
    <col min="2822" max="2822" width="8.375" style="51" bestFit="1" customWidth="1"/>
    <col min="2823" max="2823" width="7.625" style="51" customWidth="1"/>
    <col min="2824" max="2824" width="11.25" style="51" customWidth="1"/>
    <col min="2825" max="2825" width="12.375" style="51" customWidth="1"/>
    <col min="2826" max="3077" width="9" style="51"/>
    <col min="3078" max="3078" width="8.375" style="51" bestFit="1" customWidth="1"/>
    <col min="3079" max="3079" width="7.625" style="51" customWidth="1"/>
    <col min="3080" max="3080" width="11.25" style="51" customWidth="1"/>
    <col min="3081" max="3081" width="12.375" style="51" customWidth="1"/>
    <col min="3082" max="3333" width="9" style="51"/>
    <col min="3334" max="3334" width="8.375" style="51" bestFit="1" customWidth="1"/>
    <col min="3335" max="3335" width="7.625" style="51" customWidth="1"/>
    <col min="3336" max="3336" width="11.25" style="51" customWidth="1"/>
    <col min="3337" max="3337" width="12.375" style="51" customWidth="1"/>
    <col min="3338" max="3589" width="9" style="51"/>
    <col min="3590" max="3590" width="8.375" style="51" bestFit="1" customWidth="1"/>
    <col min="3591" max="3591" width="7.625" style="51" customWidth="1"/>
    <col min="3592" max="3592" width="11.25" style="51" customWidth="1"/>
    <col min="3593" max="3593" width="12.375" style="51" customWidth="1"/>
    <col min="3594" max="3845" width="9" style="51"/>
    <col min="3846" max="3846" width="8.375" style="51" bestFit="1" customWidth="1"/>
    <col min="3847" max="3847" width="7.625" style="51" customWidth="1"/>
    <col min="3848" max="3848" width="11.25" style="51" customWidth="1"/>
    <col min="3849" max="3849" width="12.375" style="51" customWidth="1"/>
    <col min="3850" max="4101" width="9" style="51"/>
    <col min="4102" max="4102" width="8.375" style="51" bestFit="1" customWidth="1"/>
    <col min="4103" max="4103" width="7.625" style="51" customWidth="1"/>
    <col min="4104" max="4104" width="11.25" style="51" customWidth="1"/>
    <col min="4105" max="4105" width="12.375" style="51" customWidth="1"/>
    <col min="4106" max="4357" width="9" style="51"/>
    <col min="4358" max="4358" width="8.375" style="51" bestFit="1" customWidth="1"/>
    <col min="4359" max="4359" width="7.625" style="51" customWidth="1"/>
    <col min="4360" max="4360" width="11.25" style="51" customWidth="1"/>
    <col min="4361" max="4361" width="12.375" style="51" customWidth="1"/>
    <col min="4362" max="4613" width="9" style="51"/>
    <col min="4614" max="4614" width="8.375" style="51" bestFit="1" customWidth="1"/>
    <col min="4615" max="4615" width="7.625" style="51" customWidth="1"/>
    <col min="4616" max="4616" width="11.25" style="51" customWidth="1"/>
    <col min="4617" max="4617" width="12.375" style="51" customWidth="1"/>
    <col min="4618" max="4869" width="9" style="51"/>
    <col min="4870" max="4870" width="8.375" style="51" bestFit="1" customWidth="1"/>
    <col min="4871" max="4871" width="7.625" style="51" customWidth="1"/>
    <col min="4872" max="4872" width="11.25" style="51" customWidth="1"/>
    <col min="4873" max="4873" width="12.375" style="51" customWidth="1"/>
    <col min="4874" max="5125" width="9" style="51"/>
    <col min="5126" max="5126" width="8.375" style="51" bestFit="1" customWidth="1"/>
    <col min="5127" max="5127" width="7.625" style="51" customWidth="1"/>
    <col min="5128" max="5128" width="11.25" style="51" customWidth="1"/>
    <col min="5129" max="5129" width="12.375" style="51" customWidth="1"/>
    <col min="5130" max="5381" width="9" style="51"/>
    <col min="5382" max="5382" width="8.375" style="51" bestFit="1" customWidth="1"/>
    <col min="5383" max="5383" width="7.625" style="51" customWidth="1"/>
    <col min="5384" max="5384" width="11.25" style="51" customWidth="1"/>
    <col min="5385" max="5385" width="12.375" style="51" customWidth="1"/>
    <col min="5386" max="5637" width="9" style="51"/>
    <col min="5638" max="5638" width="8.375" style="51" bestFit="1" customWidth="1"/>
    <col min="5639" max="5639" width="7.625" style="51" customWidth="1"/>
    <col min="5640" max="5640" width="11.25" style="51" customWidth="1"/>
    <col min="5641" max="5641" width="12.375" style="51" customWidth="1"/>
    <col min="5642" max="5893" width="9" style="51"/>
    <col min="5894" max="5894" width="8.375" style="51" bestFit="1" customWidth="1"/>
    <col min="5895" max="5895" width="7.625" style="51" customWidth="1"/>
    <col min="5896" max="5896" width="11.25" style="51" customWidth="1"/>
    <col min="5897" max="5897" width="12.375" style="51" customWidth="1"/>
    <col min="5898" max="6149" width="9" style="51"/>
    <col min="6150" max="6150" width="8.375" style="51" bestFit="1" customWidth="1"/>
    <col min="6151" max="6151" width="7.625" style="51" customWidth="1"/>
    <col min="6152" max="6152" width="11.25" style="51" customWidth="1"/>
    <col min="6153" max="6153" width="12.375" style="51" customWidth="1"/>
    <col min="6154" max="6405" width="9" style="51"/>
    <col min="6406" max="6406" width="8.375" style="51" bestFit="1" customWidth="1"/>
    <col min="6407" max="6407" width="7.625" style="51" customWidth="1"/>
    <col min="6408" max="6408" width="11.25" style="51" customWidth="1"/>
    <col min="6409" max="6409" width="12.375" style="51" customWidth="1"/>
    <col min="6410" max="6661" width="9" style="51"/>
    <col min="6662" max="6662" width="8.375" style="51" bestFit="1" customWidth="1"/>
    <col min="6663" max="6663" width="7.625" style="51" customWidth="1"/>
    <col min="6664" max="6664" width="11.25" style="51" customWidth="1"/>
    <col min="6665" max="6665" width="12.375" style="51" customWidth="1"/>
    <col min="6666" max="6917" width="9" style="51"/>
    <col min="6918" max="6918" width="8.375" style="51" bestFit="1" customWidth="1"/>
    <col min="6919" max="6919" width="7.625" style="51" customWidth="1"/>
    <col min="6920" max="6920" width="11.25" style="51" customWidth="1"/>
    <col min="6921" max="6921" width="12.375" style="51" customWidth="1"/>
    <col min="6922" max="7173" width="9" style="51"/>
    <col min="7174" max="7174" width="8.375" style="51" bestFit="1" customWidth="1"/>
    <col min="7175" max="7175" width="7.625" style="51" customWidth="1"/>
    <col min="7176" max="7176" width="11.25" style="51" customWidth="1"/>
    <col min="7177" max="7177" width="12.375" style="51" customWidth="1"/>
    <col min="7178" max="7429" width="9" style="51"/>
    <col min="7430" max="7430" width="8.375" style="51" bestFit="1" customWidth="1"/>
    <col min="7431" max="7431" width="7.625" style="51" customWidth="1"/>
    <col min="7432" max="7432" width="11.25" style="51" customWidth="1"/>
    <col min="7433" max="7433" width="12.375" style="51" customWidth="1"/>
    <col min="7434" max="7685" width="9" style="51"/>
    <col min="7686" max="7686" width="8.375" style="51" bestFit="1" customWidth="1"/>
    <col min="7687" max="7687" width="7.625" style="51" customWidth="1"/>
    <col min="7688" max="7688" width="11.25" style="51" customWidth="1"/>
    <col min="7689" max="7689" width="12.375" style="51" customWidth="1"/>
    <col min="7690" max="7941" width="9" style="51"/>
    <col min="7942" max="7942" width="8.375" style="51" bestFit="1" customWidth="1"/>
    <col min="7943" max="7943" width="7.625" style="51" customWidth="1"/>
    <col min="7944" max="7944" width="11.25" style="51" customWidth="1"/>
    <col min="7945" max="7945" width="12.375" style="51" customWidth="1"/>
    <col min="7946" max="8197" width="9" style="51"/>
    <col min="8198" max="8198" width="8.375" style="51" bestFit="1" customWidth="1"/>
    <col min="8199" max="8199" width="7.625" style="51" customWidth="1"/>
    <col min="8200" max="8200" width="11.25" style="51" customWidth="1"/>
    <col min="8201" max="8201" width="12.375" style="51" customWidth="1"/>
    <col min="8202" max="8453" width="9" style="51"/>
    <col min="8454" max="8454" width="8.375" style="51" bestFit="1" customWidth="1"/>
    <col min="8455" max="8455" width="7.625" style="51" customWidth="1"/>
    <col min="8456" max="8456" width="11.25" style="51" customWidth="1"/>
    <col min="8457" max="8457" width="12.375" style="51" customWidth="1"/>
    <col min="8458" max="8709" width="9" style="51"/>
    <col min="8710" max="8710" width="8.375" style="51" bestFit="1" customWidth="1"/>
    <col min="8711" max="8711" width="7.625" style="51" customWidth="1"/>
    <col min="8712" max="8712" width="11.25" style="51" customWidth="1"/>
    <col min="8713" max="8713" width="12.375" style="51" customWidth="1"/>
    <col min="8714" max="8965" width="9" style="51"/>
    <col min="8966" max="8966" width="8.375" style="51" bestFit="1" customWidth="1"/>
    <col min="8967" max="8967" width="7.625" style="51" customWidth="1"/>
    <col min="8968" max="8968" width="11.25" style="51" customWidth="1"/>
    <col min="8969" max="8969" width="12.375" style="51" customWidth="1"/>
    <col min="8970" max="9221" width="9" style="51"/>
    <col min="9222" max="9222" width="8.375" style="51" bestFit="1" customWidth="1"/>
    <col min="9223" max="9223" width="7.625" style="51" customWidth="1"/>
    <col min="9224" max="9224" width="11.25" style="51" customWidth="1"/>
    <col min="9225" max="9225" width="12.375" style="51" customWidth="1"/>
    <col min="9226" max="9477" width="9" style="51"/>
    <col min="9478" max="9478" width="8.375" style="51" bestFit="1" customWidth="1"/>
    <col min="9479" max="9479" width="7.625" style="51" customWidth="1"/>
    <col min="9480" max="9480" width="11.25" style="51" customWidth="1"/>
    <col min="9481" max="9481" width="12.375" style="51" customWidth="1"/>
    <col min="9482" max="9733" width="9" style="51"/>
    <col min="9734" max="9734" width="8.375" style="51" bestFit="1" customWidth="1"/>
    <col min="9735" max="9735" width="7.625" style="51" customWidth="1"/>
    <col min="9736" max="9736" width="11.25" style="51" customWidth="1"/>
    <col min="9737" max="9737" width="12.375" style="51" customWidth="1"/>
    <col min="9738" max="9989" width="9" style="51"/>
    <col min="9990" max="9990" width="8.375" style="51" bestFit="1" customWidth="1"/>
    <col min="9991" max="9991" width="7.625" style="51" customWidth="1"/>
    <col min="9992" max="9992" width="11.25" style="51" customWidth="1"/>
    <col min="9993" max="9993" width="12.375" style="51" customWidth="1"/>
    <col min="9994" max="10245" width="9" style="51"/>
    <col min="10246" max="10246" width="8.375" style="51" bestFit="1" customWidth="1"/>
    <col min="10247" max="10247" width="7.625" style="51" customWidth="1"/>
    <col min="10248" max="10248" width="11.25" style="51" customWidth="1"/>
    <col min="10249" max="10249" width="12.375" style="51" customWidth="1"/>
    <col min="10250" max="10501" width="9" style="51"/>
    <col min="10502" max="10502" width="8.375" style="51" bestFit="1" customWidth="1"/>
    <col min="10503" max="10503" width="7.625" style="51" customWidth="1"/>
    <col min="10504" max="10504" width="11.25" style="51" customWidth="1"/>
    <col min="10505" max="10505" width="12.375" style="51" customWidth="1"/>
    <col min="10506" max="10757" width="9" style="51"/>
    <col min="10758" max="10758" width="8.375" style="51" bestFit="1" customWidth="1"/>
    <col min="10759" max="10759" width="7.625" style="51" customWidth="1"/>
    <col min="10760" max="10760" width="11.25" style="51" customWidth="1"/>
    <col min="10761" max="10761" width="12.375" style="51" customWidth="1"/>
    <col min="10762" max="11013" width="9" style="51"/>
    <col min="11014" max="11014" width="8.375" style="51" bestFit="1" customWidth="1"/>
    <col min="11015" max="11015" width="7.625" style="51" customWidth="1"/>
    <col min="11016" max="11016" width="11.25" style="51" customWidth="1"/>
    <col min="11017" max="11017" width="12.375" style="51" customWidth="1"/>
    <col min="11018" max="11269" width="9" style="51"/>
    <col min="11270" max="11270" width="8.375" style="51" bestFit="1" customWidth="1"/>
    <col min="11271" max="11271" width="7.625" style="51" customWidth="1"/>
    <col min="11272" max="11272" width="11.25" style="51" customWidth="1"/>
    <col min="11273" max="11273" width="12.375" style="51" customWidth="1"/>
    <col min="11274" max="11525" width="9" style="51"/>
    <col min="11526" max="11526" width="8.375" style="51" bestFit="1" customWidth="1"/>
    <col min="11527" max="11527" width="7.625" style="51" customWidth="1"/>
    <col min="11528" max="11528" width="11.25" style="51" customWidth="1"/>
    <col min="11529" max="11529" width="12.375" style="51" customWidth="1"/>
    <col min="11530" max="11781" width="9" style="51"/>
    <col min="11782" max="11782" width="8.375" style="51" bestFit="1" customWidth="1"/>
    <col min="11783" max="11783" width="7.625" style="51" customWidth="1"/>
    <col min="11784" max="11784" width="11.25" style="51" customWidth="1"/>
    <col min="11785" max="11785" width="12.375" style="51" customWidth="1"/>
    <col min="11786" max="12037" width="9" style="51"/>
    <col min="12038" max="12038" width="8.375" style="51" bestFit="1" customWidth="1"/>
    <col min="12039" max="12039" width="7.625" style="51" customWidth="1"/>
    <col min="12040" max="12040" width="11.25" style="51" customWidth="1"/>
    <col min="12041" max="12041" width="12.375" style="51" customWidth="1"/>
    <col min="12042" max="12293" width="9" style="51"/>
    <col min="12294" max="12294" width="8.375" style="51" bestFit="1" customWidth="1"/>
    <col min="12295" max="12295" width="7.625" style="51" customWidth="1"/>
    <col min="12296" max="12296" width="11.25" style="51" customWidth="1"/>
    <col min="12297" max="12297" width="12.375" style="51" customWidth="1"/>
    <col min="12298" max="12549" width="9" style="51"/>
    <col min="12550" max="12550" width="8.375" style="51" bestFit="1" customWidth="1"/>
    <col min="12551" max="12551" width="7.625" style="51" customWidth="1"/>
    <col min="12552" max="12552" width="11.25" style="51" customWidth="1"/>
    <col min="12553" max="12553" width="12.375" style="51" customWidth="1"/>
    <col min="12554" max="12805" width="9" style="51"/>
    <col min="12806" max="12806" width="8.375" style="51" bestFit="1" customWidth="1"/>
    <col min="12807" max="12807" width="7.625" style="51" customWidth="1"/>
    <col min="12808" max="12808" width="11.25" style="51" customWidth="1"/>
    <col min="12809" max="12809" width="12.375" style="51" customWidth="1"/>
    <col min="12810" max="13061" width="9" style="51"/>
    <col min="13062" max="13062" width="8.375" style="51" bestFit="1" customWidth="1"/>
    <col min="13063" max="13063" width="7.625" style="51" customWidth="1"/>
    <col min="13064" max="13064" width="11.25" style="51" customWidth="1"/>
    <col min="13065" max="13065" width="12.375" style="51" customWidth="1"/>
    <col min="13066" max="13317" width="9" style="51"/>
    <col min="13318" max="13318" width="8.375" style="51" bestFit="1" customWidth="1"/>
    <col min="13319" max="13319" width="7.625" style="51" customWidth="1"/>
    <col min="13320" max="13320" width="11.25" style="51" customWidth="1"/>
    <col min="13321" max="13321" width="12.375" style="51" customWidth="1"/>
    <col min="13322" max="13573" width="9" style="51"/>
    <col min="13574" max="13574" width="8.375" style="51" bestFit="1" customWidth="1"/>
    <col min="13575" max="13575" width="7.625" style="51" customWidth="1"/>
    <col min="13576" max="13576" width="11.25" style="51" customWidth="1"/>
    <col min="13577" max="13577" width="12.375" style="51" customWidth="1"/>
    <col min="13578" max="13829" width="9" style="51"/>
    <col min="13830" max="13830" width="8.375" style="51" bestFit="1" customWidth="1"/>
    <col min="13831" max="13831" width="7.625" style="51" customWidth="1"/>
    <col min="13832" max="13832" width="11.25" style="51" customWidth="1"/>
    <col min="13833" max="13833" width="12.375" style="51" customWidth="1"/>
    <col min="13834" max="14085" width="9" style="51"/>
    <col min="14086" max="14086" width="8.375" style="51" bestFit="1" customWidth="1"/>
    <col min="14087" max="14087" width="7.625" style="51" customWidth="1"/>
    <col min="14088" max="14088" width="11.25" style="51" customWidth="1"/>
    <col min="14089" max="14089" width="12.375" style="51" customWidth="1"/>
    <col min="14090" max="14341" width="9" style="51"/>
    <col min="14342" max="14342" width="8.375" style="51" bestFit="1" customWidth="1"/>
    <col min="14343" max="14343" width="7.625" style="51" customWidth="1"/>
    <col min="14344" max="14344" width="11.25" style="51" customWidth="1"/>
    <col min="14345" max="14345" width="12.375" style="51" customWidth="1"/>
    <col min="14346" max="14597" width="9" style="51"/>
    <col min="14598" max="14598" width="8.375" style="51" bestFit="1" customWidth="1"/>
    <col min="14599" max="14599" width="7.625" style="51" customWidth="1"/>
    <col min="14600" max="14600" width="11.25" style="51" customWidth="1"/>
    <col min="14601" max="14601" width="12.375" style="51" customWidth="1"/>
    <col min="14602" max="14853" width="9" style="51"/>
    <col min="14854" max="14854" width="8.375" style="51" bestFit="1" customWidth="1"/>
    <col min="14855" max="14855" width="7.625" style="51" customWidth="1"/>
    <col min="14856" max="14856" width="11.25" style="51" customWidth="1"/>
    <col min="14857" max="14857" width="12.375" style="51" customWidth="1"/>
    <col min="14858" max="15109" width="9" style="51"/>
    <col min="15110" max="15110" width="8.375" style="51" bestFit="1" customWidth="1"/>
    <col min="15111" max="15111" width="7.625" style="51" customWidth="1"/>
    <col min="15112" max="15112" width="11.25" style="51" customWidth="1"/>
    <col min="15113" max="15113" width="12.375" style="51" customWidth="1"/>
    <col min="15114" max="15365" width="9" style="51"/>
    <col min="15366" max="15366" width="8.375" style="51" bestFit="1" customWidth="1"/>
    <col min="15367" max="15367" width="7.625" style="51" customWidth="1"/>
    <col min="15368" max="15368" width="11.25" style="51" customWidth="1"/>
    <col min="15369" max="15369" width="12.375" style="51" customWidth="1"/>
    <col min="15370" max="15621" width="9" style="51"/>
    <col min="15622" max="15622" width="8.375" style="51" bestFit="1" customWidth="1"/>
    <col min="15623" max="15623" width="7.625" style="51" customWidth="1"/>
    <col min="15624" max="15624" width="11.25" style="51" customWidth="1"/>
    <col min="15625" max="15625" width="12.375" style="51" customWidth="1"/>
    <col min="15626" max="15877" width="9" style="51"/>
    <col min="15878" max="15878" width="8.375" style="51" bestFit="1" customWidth="1"/>
    <col min="15879" max="15879" width="7.625" style="51" customWidth="1"/>
    <col min="15880" max="15880" width="11.25" style="51" customWidth="1"/>
    <col min="15881" max="15881" width="12.375" style="51" customWidth="1"/>
    <col min="15882" max="16133" width="9" style="51"/>
    <col min="16134" max="16134" width="8.375" style="51" bestFit="1" customWidth="1"/>
    <col min="16135" max="16135" width="7.625" style="51" customWidth="1"/>
    <col min="16136" max="16136" width="11.25" style="51" customWidth="1"/>
    <col min="16137" max="16137" width="12.375" style="51" customWidth="1"/>
    <col min="16138" max="16384" width="9" style="51"/>
  </cols>
  <sheetData>
    <row r="1" spans="1:10" ht="23.25" x14ac:dyDescent="0.2">
      <c r="A1" s="273" t="s">
        <v>229</v>
      </c>
      <c r="B1" s="274"/>
      <c r="C1" s="274"/>
      <c r="D1" s="274"/>
      <c r="E1" s="274"/>
      <c r="F1" s="274"/>
      <c r="G1" s="274"/>
      <c r="H1" s="274"/>
      <c r="I1" s="275"/>
      <c r="J1" s="50"/>
    </row>
    <row r="2" spans="1:10" ht="18.75" x14ac:dyDescent="0.2">
      <c r="A2" s="276" t="s">
        <v>230</v>
      </c>
      <c r="B2" s="277"/>
      <c r="C2" s="277"/>
      <c r="D2" s="277"/>
      <c r="E2" s="277"/>
      <c r="F2" s="277"/>
      <c r="G2" s="277"/>
      <c r="H2" s="277"/>
      <c r="I2" s="278"/>
    </row>
    <row r="3" spans="1:10" ht="15" x14ac:dyDescent="0.25">
      <c r="A3" s="52" t="s">
        <v>171</v>
      </c>
      <c r="B3" s="279" t="str">
        <f>'Orçamento Sintético'!D2</f>
        <v>REFORMA DA COBERTURA ESCOLA PEDRO ALEIXO</v>
      </c>
      <c r="C3" s="279"/>
      <c r="D3" s="279"/>
      <c r="E3" s="279"/>
      <c r="F3" s="279"/>
      <c r="G3" s="279"/>
      <c r="H3" s="279"/>
      <c r="I3" s="53" t="s">
        <v>172</v>
      </c>
    </row>
    <row r="4" spans="1:10" ht="15" x14ac:dyDescent="0.25">
      <c r="A4" s="52" t="s">
        <v>231</v>
      </c>
      <c r="B4" s="280">
        <f>'Orçamento Sintético'!F19</f>
        <v>413.26</v>
      </c>
      <c r="C4" s="280"/>
      <c r="D4" s="280"/>
      <c r="E4" s="280"/>
      <c r="F4" s="280"/>
      <c r="G4" s="280"/>
      <c r="H4" s="280"/>
      <c r="I4" s="281">
        <f>I23</f>
        <v>0.21110000000000001</v>
      </c>
    </row>
    <row r="5" spans="1:10" ht="15" x14ac:dyDescent="0.25">
      <c r="A5" s="52" t="s">
        <v>173</v>
      </c>
      <c r="B5" s="280" t="str">
        <f>'CPU''S'!B4:F4</f>
        <v>RUA SANTA CATARINA, Nº 890, BAIRRO CENTRO.</v>
      </c>
      <c r="C5" s="280"/>
      <c r="D5" s="280"/>
      <c r="E5" s="280"/>
      <c r="F5" s="280"/>
      <c r="G5" s="280"/>
      <c r="H5" s="280"/>
      <c r="I5" s="282"/>
    </row>
    <row r="6" spans="1:10" ht="15" x14ac:dyDescent="0.25">
      <c r="A6" s="52" t="s">
        <v>232</v>
      </c>
      <c r="B6" s="280" t="s">
        <v>233</v>
      </c>
      <c r="C6" s="280"/>
      <c r="D6" s="280"/>
      <c r="E6" s="280"/>
      <c r="F6" s="280"/>
      <c r="G6" s="280"/>
      <c r="H6" s="280"/>
      <c r="I6" s="282"/>
    </row>
    <row r="7" spans="1:10" ht="15" x14ac:dyDescent="0.2">
      <c r="A7" s="283" t="s">
        <v>234</v>
      </c>
      <c r="B7" s="284"/>
      <c r="C7" s="284"/>
      <c r="D7" s="284"/>
      <c r="E7" s="284"/>
      <c r="F7" s="284"/>
      <c r="G7" s="284"/>
      <c r="H7" s="284"/>
      <c r="I7" s="285"/>
    </row>
    <row r="8" spans="1:10" ht="15" x14ac:dyDescent="0.2">
      <c r="A8" s="54" t="s">
        <v>5</v>
      </c>
      <c r="B8" s="267" t="s">
        <v>235</v>
      </c>
      <c r="C8" s="267"/>
      <c r="D8" s="267"/>
      <c r="E8" s="267"/>
      <c r="F8" s="267"/>
      <c r="G8" s="267"/>
      <c r="H8" s="267"/>
      <c r="I8" s="268"/>
    </row>
    <row r="9" spans="1:10" x14ac:dyDescent="0.2">
      <c r="A9" s="55">
        <v>1</v>
      </c>
      <c r="B9" s="265" t="s">
        <v>236</v>
      </c>
      <c r="C9" s="265"/>
      <c r="D9" s="265"/>
      <c r="E9" s="265"/>
      <c r="F9" s="265"/>
      <c r="G9" s="265"/>
      <c r="H9" s="265"/>
      <c r="I9" s="56">
        <v>0.04</v>
      </c>
    </row>
    <row r="10" spans="1:10" x14ac:dyDescent="0.2">
      <c r="A10" s="55">
        <v>2</v>
      </c>
      <c r="B10" s="265" t="s">
        <v>237</v>
      </c>
      <c r="C10" s="265"/>
      <c r="D10" s="265"/>
      <c r="E10" s="265"/>
      <c r="F10" s="265"/>
      <c r="G10" s="265"/>
      <c r="H10" s="265"/>
      <c r="I10" s="56">
        <v>8.0000000000000002E-3</v>
      </c>
    </row>
    <row r="11" spans="1:10" x14ac:dyDescent="0.2">
      <c r="A11" s="55">
        <v>3</v>
      </c>
      <c r="B11" s="265" t="s">
        <v>238</v>
      </c>
      <c r="C11" s="265"/>
      <c r="D11" s="265"/>
      <c r="E11" s="265"/>
      <c r="F11" s="265"/>
      <c r="G11" s="265"/>
      <c r="H11" s="265"/>
      <c r="I11" s="57">
        <v>9.7000000000000003E-3</v>
      </c>
    </row>
    <row r="12" spans="1:10" x14ac:dyDescent="0.2">
      <c r="A12" s="55">
        <v>4</v>
      </c>
      <c r="B12" s="265" t="s">
        <v>239</v>
      </c>
      <c r="C12" s="265"/>
      <c r="D12" s="265"/>
      <c r="E12" s="265"/>
      <c r="F12" s="265"/>
      <c r="G12" s="265"/>
      <c r="H12" s="265"/>
      <c r="I12" s="56">
        <v>5.8999999999999999E-3</v>
      </c>
    </row>
    <row r="13" spans="1:10" x14ac:dyDescent="0.2">
      <c r="A13" s="55">
        <v>5</v>
      </c>
      <c r="B13" s="265" t="s">
        <v>240</v>
      </c>
      <c r="C13" s="265"/>
      <c r="D13" s="265"/>
      <c r="E13" s="265"/>
      <c r="F13" s="265"/>
      <c r="G13" s="265"/>
      <c r="H13" s="265"/>
      <c r="I13" s="56">
        <v>7.3999999999999996E-2</v>
      </c>
    </row>
    <row r="14" spans="1:10" x14ac:dyDescent="0.2">
      <c r="A14" s="55">
        <v>6</v>
      </c>
      <c r="B14" s="265" t="s">
        <v>241</v>
      </c>
      <c r="C14" s="265"/>
      <c r="D14" s="265"/>
      <c r="E14" s="265"/>
      <c r="F14" s="265"/>
      <c r="G14" s="265"/>
      <c r="H14" s="265"/>
      <c r="I14" s="56">
        <f>I21</f>
        <v>5.6499999999999995E-2</v>
      </c>
    </row>
    <row r="15" spans="1:10" x14ac:dyDescent="0.2">
      <c r="A15" s="55"/>
      <c r="B15" s="266"/>
      <c r="C15" s="266"/>
      <c r="D15" s="266"/>
      <c r="E15" s="266"/>
      <c r="F15" s="266"/>
      <c r="G15" s="266"/>
      <c r="H15" s="266"/>
      <c r="I15" s="58"/>
    </row>
    <row r="16" spans="1:10" ht="15" x14ac:dyDescent="0.2">
      <c r="A16" s="54" t="s">
        <v>5</v>
      </c>
      <c r="B16" s="267" t="s">
        <v>242</v>
      </c>
      <c r="C16" s="267"/>
      <c r="D16" s="267"/>
      <c r="E16" s="267"/>
      <c r="F16" s="267"/>
      <c r="G16" s="267"/>
      <c r="H16" s="267"/>
      <c r="I16" s="268"/>
    </row>
    <row r="17" spans="1:9" x14ac:dyDescent="0.2">
      <c r="A17" s="55" t="s">
        <v>243</v>
      </c>
      <c r="B17" s="265" t="s">
        <v>244</v>
      </c>
      <c r="C17" s="265"/>
      <c r="D17" s="265"/>
      <c r="E17" s="265"/>
      <c r="F17" s="265"/>
      <c r="G17" s="265"/>
      <c r="H17" s="265"/>
      <c r="I17" s="59">
        <v>0.02</v>
      </c>
    </row>
    <row r="18" spans="1:9" x14ac:dyDescent="0.2">
      <c r="A18" s="55" t="s">
        <v>245</v>
      </c>
      <c r="B18" s="265" t="s">
        <v>246</v>
      </c>
      <c r="C18" s="265"/>
      <c r="D18" s="265"/>
      <c r="E18" s="265"/>
      <c r="F18" s="265"/>
      <c r="G18" s="265"/>
      <c r="H18" s="265"/>
      <c r="I18" s="56">
        <v>6.4999999999999997E-3</v>
      </c>
    </row>
    <row r="19" spans="1:9" x14ac:dyDescent="0.2">
      <c r="A19" s="55" t="s">
        <v>247</v>
      </c>
      <c r="B19" s="265" t="s">
        <v>248</v>
      </c>
      <c r="C19" s="265"/>
      <c r="D19" s="265"/>
      <c r="E19" s="265"/>
      <c r="F19" s="265"/>
      <c r="G19" s="265"/>
      <c r="H19" s="265"/>
      <c r="I19" s="56">
        <v>0.03</v>
      </c>
    </row>
    <row r="20" spans="1:9" x14ac:dyDescent="0.2">
      <c r="A20" s="55" t="s">
        <v>249</v>
      </c>
      <c r="B20" s="265" t="s">
        <v>250</v>
      </c>
      <c r="C20" s="265"/>
      <c r="D20" s="265"/>
      <c r="E20" s="265"/>
      <c r="F20" s="265"/>
      <c r="G20" s="265"/>
      <c r="H20" s="265"/>
      <c r="I20" s="56">
        <v>0</v>
      </c>
    </row>
    <row r="21" spans="1:9" x14ac:dyDescent="0.2">
      <c r="A21" s="269" t="s">
        <v>251</v>
      </c>
      <c r="B21" s="270"/>
      <c r="C21" s="270"/>
      <c r="D21" s="270"/>
      <c r="E21" s="270"/>
      <c r="F21" s="270"/>
      <c r="G21" s="270"/>
      <c r="H21" s="270"/>
      <c r="I21" s="60">
        <f>SUM(I17:I20)</f>
        <v>5.6499999999999995E-2</v>
      </c>
    </row>
    <row r="22" spans="1:9" x14ac:dyDescent="0.2">
      <c r="A22" s="269" t="s">
        <v>252</v>
      </c>
      <c r="B22" s="270"/>
      <c r="C22" s="270"/>
      <c r="D22" s="270"/>
      <c r="E22" s="270"/>
      <c r="F22" s="270"/>
      <c r="G22" s="270"/>
      <c r="H22" s="270"/>
      <c r="I22" s="271"/>
    </row>
    <row r="23" spans="1:9" x14ac:dyDescent="0.2">
      <c r="A23" s="272"/>
      <c r="B23" s="266"/>
      <c r="C23" s="266"/>
      <c r="D23" s="266"/>
      <c r="E23" s="266"/>
      <c r="F23" s="266"/>
      <c r="G23" s="266"/>
      <c r="H23" s="266"/>
      <c r="I23" s="61">
        <f>ROUND((((1+I9+I10+I11)*(1+I12)*(1+I13))/(1-I14))-1,4)</f>
        <v>0.21110000000000001</v>
      </c>
    </row>
    <row r="24" spans="1:9" x14ac:dyDescent="0.2">
      <c r="A24" s="262" t="s">
        <v>253</v>
      </c>
      <c r="B24" s="263"/>
      <c r="C24" s="245"/>
      <c r="D24" s="245"/>
      <c r="E24" s="245"/>
      <c r="F24" s="245"/>
      <c r="G24" s="245"/>
      <c r="H24" s="245"/>
      <c r="I24" s="246"/>
    </row>
    <row r="25" spans="1:9" x14ac:dyDescent="0.2">
      <c r="A25" s="262"/>
      <c r="B25" s="264"/>
      <c r="C25" s="248"/>
      <c r="D25" s="248"/>
      <c r="E25" s="248"/>
      <c r="F25" s="248"/>
      <c r="G25" s="248"/>
      <c r="H25" s="248"/>
      <c r="I25" s="249"/>
    </row>
    <row r="26" spans="1:9" x14ac:dyDescent="0.2">
      <c r="A26" s="262"/>
      <c r="B26" s="264"/>
      <c r="C26" s="248"/>
      <c r="D26" s="248"/>
      <c r="E26" s="248"/>
      <c r="F26" s="248"/>
      <c r="G26" s="248"/>
      <c r="H26" s="248"/>
      <c r="I26" s="249"/>
    </row>
    <row r="27" spans="1:9" x14ac:dyDescent="0.2">
      <c r="A27" s="262"/>
      <c r="B27" s="264"/>
      <c r="C27" s="248"/>
      <c r="D27" s="248"/>
      <c r="E27" s="248"/>
      <c r="F27" s="248"/>
      <c r="G27" s="248"/>
      <c r="H27" s="248"/>
      <c r="I27" s="249"/>
    </row>
    <row r="28" spans="1:9" x14ac:dyDescent="0.2">
      <c r="A28" s="262"/>
      <c r="B28" s="264"/>
      <c r="C28" s="248"/>
      <c r="D28" s="248"/>
      <c r="E28" s="248"/>
      <c r="F28" s="248"/>
      <c r="G28" s="248"/>
      <c r="H28" s="248"/>
      <c r="I28" s="249"/>
    </row>
    <row r="29" spans="1:9" x14ac:dyDescent="0.2">
      <c r="A29" s="62" t="s">
        <v>254</v>
      </c>
      <c r="B29" s="253"/>
      <c r="C29" s="254"/>
      <c r="D29" s="254"/>
      <c r="E29" s="254"/>
      <c r="F29" s="254"/>
      <c r="G29" s="254"/>
      <c r="H29" s="254"/>
      <c r="I29" s="255"/>
    </row>
    <row r="30" spans="1:9" x14ac:dyDescent="0.2">
      <c r="A30" s="256" t="s">
        <v>255</v>
      </c>
      <c r="B30" s="257"/>
      <c r="C30" s="257"/>
      <c r="D30" s="257"/>
      <c r="E30" s="257"/>
      <c r="F30" s="257"/>
      <c r="G30" s="257"/>
      <c r="H30" s="257"/>
      <c r="I30" s="258"/>
    </row>
    <row r="31" spans="1:9" x14ac:dyDescent="0.2">
      <c r="A31" s="259"/>
      <c r="B31" s="260"/>
      <c r="C31" s="260"/>
      <c r="D31" s="260"/>
      <c r="E31" s="260"/>
      <c r="F31" s="260"/>
      <c r="G31" s="260"/>
      <c r="H31" s="260"/>
      <c r="I31" s="261"/>
    </row>
    <row r="32" spans="1:9" x14ac:dyDescent="0.2">
      <c r="A32" s="259" t="s">
        <v>256</v>
      </c>
      <c r="B32" s="260"/>
      <c r="C32" s="260"/>
      <c r="D32" s="260"/>
      <c r="E32" s="260"/>
      <c r="F32" s="260"/>
      <c r="G32" s="260"/>
      <c r="H32" s="260"/>
      <c r="I32" s="261"/>
    </row>
    <row r="33" spans="1:9" x14ac:dyDescent="0.2">
      <c r="A33" s="259" t="s">
        <v>257</v>
      </c>
      <c r="B33" s="260"/>
      <c r="C33" s="260"/>
      <c r="D33" s="260"/>
      <c r="E33" s="260"/>
      <c r="F33" s="260"/>
      <c r="G33" s="260"/>
      <c r="H33" s="260"/>
      <c r="I33" s="261"/>
    </row>
    <row r="34" spans="1:9" x14ac:dyDescent="0.2">
      <c r="A34" s="259"/>
      <c r="B34" s="260"/>
      <c r="C34" s="260"/>
      <c r="D34" s="260"/>
      <c r="E34" s="260"/>
      <c r="F34" s="260"/>
      <c r="G34" s="260"/>
      <c r="H34" s="260"/>
      <c r="I34" s="261"/>
    </row>
    <row r="35" spans="1:9" x14ac:dyDescent="0.2">
      <c r="A35" s="241" t="s">
        <v>258</v>
      </c>
      <c r="B35" s="242"/>
      <c r="C35" s="242"/>
      <c r="D35" s="242"/>
      <c r="E35" s="242"/>
      <c r="F35" s="242"/>
      <c r="G35" s="242"/>
      <c r="H35" s="242"/>
      <c r="I35" s="243"/>
    </row>
    <row r="36" spans="1:9" x14ac:dyDescent="0.2">
      <c r="A36" s="244"/>
      <c r="B36" s="245"/>
      <c r="C36" s="245"/>
      <c r="D36" s="245"/>
      <c r="E36" s="245"/>
      <c r="F36" s="245"/>
      <c r="G36" s="245"/>
      <c r="H36" s="245"/>
      <c r="I36" s="246"/>
    </row>
    <row r="37" spans="1:9" x14ac:dyDescent="0.2">
      <c r="A37" s="247"/>
      <c r="B37" s="248"/>
      <c r="C37" s="248"/>
      <c r="D37" s="248"/>
      <c r="E37" s="248"/>
      <c r="F37" s="248"/>
      <c r="G37" s="248"/>
      <c r="H37" s="248"/>
      <c r="I37" s="249"/>
    </row>
    <row r="38" spans="1:9" x14ac:dyDescent="0.2">
      <c r="A38" s="247"/>
      <c r="B38" s="248"/>
      <c r="C38" s="248"/>
      <c r="D38" s="248"/>
      <c r="E38" s="248"/>
      <c r="F38" s="248"/>
      <c r="G38" s="248"/>
      <c r="H38" s="248"/>
      <c r="I38" s="249"/>
    </row>
    <row r="39" spans="1:9" x14ac:dyDescent="0.2">
      <c r="A39" s="247"/>
      <c r="B39" s="248"/>
      <c r="C39" s="248"/>
      <c r="D39" s="248"/>
      <c r="E39" s="248"/>
      <c r="F39" s="248"/>
      <c r="G39" s="248"/>
      <c r="H39" s="248"/>
      <c r="I39" s="249"/>
    </row>
    <row r="40" spans="1:9" x14ac:dyDescent="0.2">
      <c r="A40" s="247"/>
      <c r="B40" s="248"/>
      <c r="C40" s="248"/>
      <c r="D40" s="248"/>
      <c r="E40" s="248"/>
      <c r="F40" s="248"/>
      <c r="G40" s="248"/>
      <c r="H40" s="248"/>
      <c r="I40" s="249"/>
    </row>
    <row r="41" spans="1:9" x14ac:dyDescent="0.2">
      <c r="A41" s="247"/>
      <c r="B41" s="248"/>
      <c r="C41" s="248"/>
      <c r="D41" s="248"/>
      <c r="E41" s="248"/>
      <c r="F41" s="248"/>
      <c r="G41" s="248"/>
      <c r="H41" s="248"/>
      <c r="I41" s="249"/>
    </row>
    <row r="42" spans="1:9" x14ac:dyDescent="0.2">
      <c r="A42" s="247"/>
      <c r="B42" s="248"/>
      <c r="C42" s="248"/>
      <c r="D42" s="248"/>
      <c r="E42" s="248"/>
      <c r="F42" s="248"/>
      <c r="G42" s="248"/>
      <c r="H42" s="248"/>
      <c r="I42" s="249"/>
    </row>
    <row r="43" spans="1:9" x14ac:dyDescent="0.2">
      <c r="A43" s="247"/>
      <c r="B43" s="248"/>
      <c r="C43" s="248"/>
      <c r="D43" s="248"/>
      <c r="E43" s="248"/>
      <c r="F43" s="248"/>
      <c r="G43" s="248"/>
      <c r="H43" s="248"/>
      <c r="I43" s="249"/>
    </row>
    <row r="44" spans="1:9" x14ac:dyDescent="0.2">
      <c r="A44" s="247"/>
      <c r="B44" s="248"/>
      <c r="C44" s="248"/>
      <c r="D44" s="248"/>
      <c r="E44" s="248"/>
      <c r="F44" s="248"/>
      <c r="G44" s="248"/>
      <c r="H44" s="248"/>
      <c r="I44" s="249"/>
    </row>
    <row r="45" spans="1:9" x14ac:dyDescent="0.2">
      <c r="A45" s="247"/>
      <c r="B45" s="248"/>
      <c r="C45" s="248"/>
      <c r="D45" s="248"/>
      <c r="E45" s="248"/>
      <c r="F45" s="248"/>
      <c r="G45" s="248"/>
      <c r="H45" s="248"/>
      <c r="I45" s="249"/>
    </row>
    <row r="46" spans="1:9" x14ac:dyDescent="0.2">
      <c r="A46" s="247"/>
      <c r="B46" s="248"/>
      <c r="C46" s="248"/>
      <c r="D46" s="248"/>
      <c r="E46" s="248"/>
      <c r="F46" s="248"/>
      <c r="G46" s="248"/>
      <c r="H46" s="248"/>
      <c r="I46" s="249"/>
    </row>
    <row r="47" spans="1:9" x14ac:dyDescent="0.2">
      <c r="A47" s="247"/>
      <c r="B47" s="248"/>
      <c r="C47" s="248"/>
      <c r="D47" s="248"/>
      <c r="E47" s="248"/>
      <c r="F47" s="248"/>
      <c r="G47" s="248"/>
      <c r="H47" s="248"/>
      <c r="I47" s="249"/>
    </row>
    <row r="48" spans="1:9" ht="16.5" thickBot="1" x14ac:dyDescent="0.25">
      <c r="A48" s="250" t="s">
        <v>259</v>
      </c>
      <c r="B48" s="251"/>
      <c r="C48" s="251"/>
      <c r="D48" s="251"/>
      <c r="E48" s="251"/>
      <c r="F48" s="251"/>
      <c r="G48" s="251"/>
      <c r="H48" s="251"/>
      <c r="I48" s="252"/>
    </row>
  </sheetData>
  <mergeCells count="35">
    <mergeCell ref="B12:H12"/>
    <mergeCell ref="A1:I1"/>
    <mergeCell ref="A2:I2"/>
    <mergeCell ref="B3:H3"/>
    <mergeCell ref="B4:H4"/>
    <mergeCell ref="I4:I6"/>
    <mergeCell ref="B5:H5"/>
    <mergeCell ref="B6:H6"/>
    <mergeCell ref="A7:I7"/>
    <mergeCell ref="B8:I8"/>
    <mergeCell ref="B9:H9"/>
    <mergeCell ref="B10:H10"/>
    <mergeCell ref="B11:H11"/>
    <mergeCell ref="A24:A28"/>
    <mergeCell ref="B24:I28"/>
    <mergeCell ref="B13:H13"/>
    <mergeCell ref="B14:H14"/>
    <mergeCell ref="B15:H15"/>
    <mergeCell ref="B16:I16"/>
    <mergeCell ref="B17:H17"/>
    <mergeCell ref="B18:H18"/>
    <mergeCell ref="B19:H19"/>
    <mergeCell ref="B20:H20"/>
    <mergeCell ref="A21:H21"/>
    <mergeCell ref="A22:I22"/>
    <mergeCell ref="A23:H23"/>
    <mergeCell ref="A35:I35"/>
    <mergeCell ref="A36:I47"/>
    <mergeCell ref="A48:I48"/>
    <mergeCell ref="B29:I29"/>
    <mergeCell ref="A30:I30"/>
    <mergeCell ref="A31:I31"/>
    <mergeCell ref="A32:I32"/>
    <mergeCell ref="A33:I33"/>
    <mergeCell ref="A34:I3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Orçamento Sintético</vt:lpstr>
      <vt:lpstr>CPU'S</vt:lpstr>
      <vt:lpstr>CRONOGRAMA</vt:lpstr>
      <vt:lpstr>MEMÓRIA DE CÁLCULO</vt:lpstr>
      <vt:lpstr>BDI</vt:lpstr>
      <vt:lpstr>CRONOGRAMA!Area_de_impressao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Usuário do Windows</cp:lastModifiedBy>
  <cp:revision>0</cp:revision>
  <cp:lastPrinted>2022-11-29T14:15:59Z</cp:lastPrinted>
  <dcterms:created xsi:type="dcterms:W3CDTF">2022-11-25T19:33:30Z</dcterms:created>
  <dcterms:modified xsi:type="dcterms:W3CDTF">2023-01-12T17:04:12Z</dcterms:modified>
</cp:coreProperties>
</file>